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iltoc1\Desktop\"/>
    </mc:Choice>
  </mc:AlternateContent>
  <xr:revisionPtr revIDLastSave="0" documentId="8_{41A14CCA-1C75-4CD2-8B3A-5AF61D1C7874}" xr6:coauthVersionLast="47" xr6:coauthVersionMax="47" xr10:uidLastSave="{00000000-0000-0000-0000-000000000000}"/>
  <bookViews>
    <workbookView xWindow="-108" yWindow="-108" windowWidth="23256" windowHeight="12456" xr2:uid="{EEC152B1-ABD0-4D0D-A627-02FAC79F7D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U37" i="1" l="1"/>
  <c r="BS37" i="1"/>
  <c r="BQ37" i="1"/>
  <c r="BP37" i="1"/>
  <c r="BL37" i="1"/>
  <c r="BI37" i="1"/>
  <c r="BH37" i="1"/>
  <c r="BG37" i="1"/>
  <c r="BF37" i="1"/>
  <c r="BE37" i="1"/>
  <c r="BD37" i="1"/>
  <c r="BB37" i="1"/>
  <c r="BA37" i="1"/>
  <c r="AZ37" i="1"/>
  <c r="AY37" i="1"/>
  <c r="AX37" i="1"/>
  <c r="AW37" i="1"/>
  <c r="AU37" i="1"/>
  <c r="AS37" i="1"/>
  <c r="AR37" i="1"/>
  <c r="AQ37" i="1"/>
  <c r="AP37" i="1"/>
  <c r="AO37" i="1"/>
  <c r="AN37" i="1"/>
  <c r="AM37" i="1"/>
  <c r="AJ37" i="1"/>
  <c r="AI37" i="1"/>
  <c r="AH37" i="1"/>
  <c r="AE37" i="1"/>
  <c r="AC37" i="1"/>
  <c r="Z37" i="1"/>
  <c r="Y37" i="1"/>
  <c r="X37" i="1"/>
  <c r="V37" i="1"/>
  <c r="T37" i="1"/>
  <c r="S37" i="1"/>
  <c r="R37" i="1"/>
  <c r="Q37" i="1"/>
  <c r="P37" i="1"/>
  <c r="BW36" i="1"/>
  <c r="BV36" i="1" s="1"/>
  <c r="BT36" i="1"/>
  <c r="BX36" i="1" s="1"/>
  <c r="BR36" i="1"/>
  <c r="BN36" i="1"/>
  <c r="BW35" i="1"/>
  <c r="BV35" i="1"/>
  <c r="BT35" i="1"/>
  <c r="BX35" i="1" s="1"/>
  <c r="BR35" i="1"/>
  <c r="BO35" i="1"/>
  <c r="BO37" i="1" s="1"/>
  <c r="BN35" i="1"/>
  <c r="BW34" i="1"/>
  <c r="BV34" i="1"/>
  <c r="BR34" i="1"/>
  <c r="BT34" i="1" s="1"/>
  <c r="BX34" i="1" s="1"/>
  <c r="BN34" i="1"/>
  <c r="BW33" i="1"/>
  <c r="BV33" i="1"/>
  <c r="BT33" i="1"/>
  <c r="BX33" i="1" s="1"/>
  <c r="BR33" i="1"/>
  <c r="BN33" i="1" s="1"/>
  <c r="BN37" i="1" s="1"/>
  <c r="W33" i="1"/>
  <c r="W37" i="1" s="1"/>
  <c r="BX32" i="1"/>
  <c r="BW32" i="1"/>
  <c r="BV32" i="1"/>
  <c r="BT32" i="1"/>
  <c r="BR32" i="1"/>
  <c r="BM32" i="1"/>
  <c r="BY31" i="1"/>
  <c r="BX31" i="1"/>
  <c r="BY30" i="1"/>
  <c r="BX30" i="1"/>
  <c r="BY29" i="1"/>
  <c r="BX29" i="1"/>
  <c r="BY28" i="1"/>
  <c r="BT28" i="1"/>
  <c r="BX28" i="1" s="1"/>
  <c r="BR28" i="1"/>
  <c r="BJ28" i="1"/>
  <c r="BC28" i="1"/>
  <c r="AV28" i="1"/>
  <c r="AA28" i="1"/>
  <c r="U28" i="1"/>
  <c r="BR27" i="1"/>
  <c r="BX27" i="1" s="1"/>
  <c r="BJ27" i="1"/>
  <c r="BC27" i="1"/>
  <c r="AV27" i="1"/>
  <c r="AA27" i="1"/>
  <c r="U27" i="1"/>
  <c r="BY27" i="1" s="1"/>
  <c r="BT26" i="1"/>
  <c r="BX26" i="1" s="1"/>
  <c r="BR26" i="1"/>
  <c r="BC26" i="1"/>
  <c r="AV26" i="1"/>
  <c r="AA26" i="1"/>
  <c r="BV26" i="1" s="1"/>
  <c r="U26" i="1"/>
  <c r="BT25" i="1"/>
  <c r="BX25" i="1" s="1"/>
  <c r="BR25" i="1"/>
  <c r="BC25" i="1"/>
  <c r="AV25" i="1"/>
  <c r="AG25" i="1"/>
  <c r="AL25" i="1" s="1"/>
  <c r="AD25" i="1"/>
  <c r="AA25" i="1"/>
  <c r="BV25" i="1" s="1"/>
  <c r="U25" i="1"/>
  <c r="BR24" i="1"/>
  <c r="BT24" i="1" s="1"/>
  <c r="BJ24" i="1"/>
  <c r="BC24" i="1"/>
  <c r="AT24" i="1"/>
  <c r="AV24" i="1" s="1"/>
  <c r="AG24" i="1"/>
  <c r="AA24" i="1"/>
  <c r="BV24" i="1" s="1"/>
  <c r="U24" i="1"/>
  <c r="BR23" i="1"/>
  <c r="BT23" i="1" s="1"/>
  <c r="BJ23" i="1"/>
  <c r="BC23" i="1"/>
  <c r="AG23" i="1"/>
  <c r="AK23" i="1" s="1"/>
  <c r="AA23" i="1"/>
  <c r="AD23" i="1" s="1"/>
  <c r="U23" i="1"/>
  <c r="BV22" i="1"/>
  <c r="BW22" i="1" s="1"/>
  <c r="BY22" i="1" s="1"/>
  <c r="BT22" i="1"/>
  <c r="BX22" i="1" s="1"/>
  <c r="BJ22" i="1"/>
  <c r="BC22" i="1"/>
  <c r="AV22" i="1"/>
  <c r="AG22" i="1"/>
  <c r="AA22" i="1"/>
  <c r="AD22" i="1" s="1"/>
  <c r="U22" i="1"/>
  <c r="BV21" i="1"/>
  <c r="BW21" i="1" s="1"/>
  <c r="BY21" i="1" s="1"/>
  <c r="BT21" i="1"/>
  <c r="BX21" i="1" s="1"/>
  <c r="BJ21" i="1"/>
  <c r="BJ37" i="1" s="1"/>
  <c r="BC21" i="1"/>
  <c r="BC37" i="1" s="1"/>
  <c r="AV21" i="1"/>
  <c r="AD21" i="1"/>
  <c r="AA21" i="1"/>
  <c r="AG21" i="1" s="1"/>
  <c r="U21" i="1"/>
  <c r="U37" i="1" s="1"/>
  <c r="BY20" i="1"/>
  <c r="BX20" i="1"/>
  <c r="BY19" i="1"/>
  <c r="BX19" i="1"/>
  <c r="BY18" i="1"/>
  <c r="BX18" i="1"/>
  <c r="BY17" i="1"/>
  <c r="BX17" i="1"/>
  <c r="BX16" i="1"/>
  <c r="BW16" i="1"/>
  <c r="BY15" i="1"/>
  <c r="BX15" i="1"/>
  <c r="BY14" i="1"/>
  <c r="BX14" i="1"/>
  <c r="BY13" i="1"/>
  <c r="BX13" i="1"/>
  <c r="BV13" i="1"/>
  <c r="BY12" i="1"/>
  <c r="BX12" i="1"/>
  <c r="BY11" i="1"/>
  <c r="BX11" i="1"/>
  <c r="BY10" i="1"/>
  <c r="BX10" i="1"/>
  <c r="BY9" i="1"/>
  <c r="BX9" i="1"/>
  <c r="BY8" i="1"/>
  <c r="BX8" i="1"/>
  <c r="BV8" i="1"/>
  <c r="BY7" i="1"/>
  <c r="BX7" i="1"/>
  <c r="BV7" i="1"/>
  <c r="BY6" i="1"/>
  <c r="BX6" i="1"/>
  <c r="BV6" i="1"/>
  <c r="BY5" i="1"/>
  <c r="BX5" i="1"/>
  <c r="BV5" i="1"/>
  <c r="BY4" i="1"/>
  <c r="BX4" i="1"/>
  <c r="BV4" i="1"/>
  <c r="BY3" i="1"/>
  <c r="BX3" i="1"/>
  <c r="BT3" i="1"/>
  <c r="BV3" i="1" s="1"/>
  <c r="BY2" i="1"/>
  <c r="BX2" i="1"/>
  <c r="BV2" i="1"/>
  <c r="BX24" i="1" l="1"/>
  <c r="BW24" i="1"/>
  <c r="BY24" i="1" s="1"/>
  <c r="BX23" i="1"/>
  <c r="BX37" i="1" s="1"/>
  <c r="BV23" i="1"/>
  <c r="BW23" i="1" s="1"/>
  <c r="AL21" i="1"/>
  <c r="AL37" i="1" s="1"/>
  <c r="AK21" i="1"/>
  <c r="AG37" i="1"/>
  <c r="AD37" i="1"/>
  <c r="BV37" i="1"/>
  <c r="AL23" i="1"/>
  <c r="BW25" i="1"/>
  <c r="BY25" i="1" s="1"/>
  <c r="BW26" i="1"/>
  <c r="BY26" i="1" s="1"/>
  <c r="BM33" i="1"/>
  <c r="BM37" i="1" s="1"/>
  <c r="AT23" i="1"/>
  <c r="AD24" i="1"/>
  <c r="AA37" i="1"/>
  <c r="BR37" i="1"/>
  <c r="AK25" i="1"/>
  <c r="AD26" i="1"/>
  <c r="AG26" i="1"/>
  <c r="BY16" i="1"/>
  <c r="BV28" i="1"/>
  <c r="BT27" i="1"/>
  <c r="BV27" i="1" s="1"/>
  <c r="BY37" i="1" l="1"/>
  <c r="BY23" i="1"/>
  <c r="BW37" i="1"/>
  <c r="AT37" i="1"/>
  <c r="AV23" i="1"/>
  <c r="AV37" i="1" s="1"/>
  <c r="BT3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tc={85A7FA5F-C84C-4D07-97BB-B245CC34B98C}</author>
    <author>tc={1C93B146-7E79-4184-B550-8CA23296FA56}</author>
  </authors>
  <commentList>
    <comment ref="BX16" authorId="0" shapeId="0" xr:uid="{85A7FA5F-C84C-4D07-97BB-B245CC34B98C}">
      <text>
        <t>[Threaded comment]
Your version of Excel allows you to read this threaded comment; however, any edits to it will get removed if the file is opened in a newer version of Excel. Learn more: https://go.microsoft.com/fwlink/?linkid=870924
Comment:
    use this formula =BTrownumber/Urownumber e.g. =BT16/U16</t>
      </text>
    </comment>
    <comment ref="BY16" authorId="1" shapeId="0" xr:uid="{1C93B146-7E79-4184-B550-8CA23296FA56}">
      <text>
        <t>[Threaded comment]
Your version of Excel allows you to read this threaded comment; however, any edits to it will get removed if the file is opened in a newer version of Excel. Learn more: https://go.microsoft.com/fwlink/?linkid=870924
Comment:
    use this formula =BWrownumber/Urownumber e.g. =BW16/U6</t>
      </text>
    </comment>
  </commentList>
</comments>
</file>

<file path=xl/sharedStrings.xml><?xml version="1.0" encoding="utf-8"?>
<sst xmlns="http://schemas.openxmlformats.org/spreadsheetml/2006/main" count="689" uniqueCount="242">
  <si>
    <t>RSL/LA</t>
  </si>
  <si>
    <t>Project name</t>
  </si>
  <si>
    <t>HARP Project Number</t>
  </si>
  <si>
    <t>Geographic Code Urban/Rural</t>
  </si>
  <si>
    <t xml:space="preserve">Priority   </t>
  </si>
  <si>
    <t>AHP Site - Y/N</t>
  </si>
  <si>
    <t>Post Code</t>
  </si>
  <si>
    <t>Geographical coordinates (X:Easting Y:Northing)</t>
  </si>
  <si>
    <t>Developer</t>
  </si>
  <si>
    <t>Land Ownership</t>
  </si>
  <si>
    <t>Planning Status</t>
  </si>
  <si>
    <t>Planning Ref (if known)</t>
  </si>
  <si>
    <t>LDP site number</t>
  </si>
  <si>
    <t>Brownfield or Greenfield site</t>
  </si>
  <si>
    <t>Tenure</t>
  </si>
  <si>
    <t>Social Rent</t>
  </si>
  <si>
    <t>Mid Market Rent</t>
  </si>
  <si>
    <t>LCHO - Shared Equity</t>
  </si>
  <si>
    <t>LCHO - Shared Ownership</t>
  </si>
  <si>
    <t>LCHO - Improvement for Sale</t>
  </si>
  <si>
    <t>Total Units</t>
  </si>
  <si>
    <t>1 Bed</t>
  </si>
  <si>
    <t>2 bed</t>
  </si>
  <si>
    <t>3 Bed</t>
  </si>
  <si>
    <t>4 Bed</t>
  </si>
  <si>
    <t>5 Bed</t>
  </si>
  <si>
    <t>Refurbishment</t>
  </si>
  <si>
    <t>Off the Shelf</t>
  </si>
  <si>
    <t>New build</t>
  </si>
  <si>
    <t>Type; open panel timber frame/ closed panel timber frame/ modular/ tbc</t>
  </si>
  <si>
    <t>TOTAL units</t>
  </si>
  <si>
    <t>Level access</t>
  </si>
  <si>
    <t>Non level access</t>
  </si>
  <si>
    <t xml:space="preserve"> General Needs</t>
  </si>
  <si>
    <t>Specialist Provision</t>
  </si>
  <si>
    <t xml:space="preserve">(Specialist provision) Wheelchair </t>
  </si>
  <si>
    <t>(Specialist provision) Older people</t>
  </si>
  <si>
    <t>(Specialist provision) Supported Housing</t>
  </si>
  <si>
    <t>Financial Year (Estimated or Actual)</t>
  </si>
  <si>
    <t>Pre-2027/28</t>
  </si>
  <si>
    <t>2027/28</t>
  </si>
  <si>
    <t>2028/29</t>
  </si>
  <si>
    <t>2029/30</t>
  </si>
  <si>
    <t>2030/31</t>
  </si>
  <si>
    <t>2031/32</t>
  </si>
  <si>
    <t xml:space="preserve">Approvals Total </t>
  </si>
  <si>
    <t>SITE STARTS TOTAL</t>
  </si>
  <si>
    <t>Completions TOTAL</t>
  </si>
  <si>
    <t>Estimate completion date / FY</t>
  </si>
  <si>
    <t>AHSP TOTAL during the SHIP £m</t>
  </si>
  <si>
    <t>AHSP total after the SHIP</t>
  </si>
  <si>
    <t>Total AHSP funding required before, during and after the SHIP £m</t>
  </si>
  <si>
    <t>Other public/grant funding required  £m</t>
  </si>
  <si>
    <t>Private funding required £m</t>
  </si>
  <si>
    <t>TOTAL Costs £m</t>
  </si>
  <si>
    <t>AHSP / unit Requested from RSL £m</t>
  </si>
  <si>
    <t xml:space="preserve">Total cost per unit </t>
  </si>
  <si>
    <t>Midlothian Council</t>
  </si>
  <si>
    <t>Shawfair, plot P</t>
  </si>
  <si>
    <t>P43738</t>
  </si>
  <si>
    <t>5 - accessible rural</t>
  </si>
  <si>
    <t>Yes</t>
  </si>
  <si>
    <t>EH22 1FE</t>
  </si>
  <si>
    <t>X:331479 Y:668973</t>
  </si>
  <si>
    <t>Lovell</t>
  </si>
  <si>
    <t>MC</t>
  </si>
  <si>
    <t>Pending approval</t>
  </si>
  <si>
    <t>25/00438/MSC</t>
  </si>
  <si>
    <t>Greenfield</t>
  </si>
  <si>
    <t>SR</t>
  </si>
  <si>
    <t>timber frame</t>
  </si>
  <si>
    <t>2026/27</t>
  </si>
  <si>
    <t>COMPLETE</t>
  </si>
  <si>
    <t>Rullion Road, Penicuik</t>
  </si>
  <si>
    <t>P46386</t>
  </si>
  <si>
    <t>2 - other urban</t>
  </si>
  <si>
    <t>High</t>
  </si>
  <si>
    <t>No</t>
  </si>
  <si>
    <t>EH26 9JJ</t>
  </si>
  <si>
    <t>X: 322567 Y:660766</t>
  </si>
  <si>
    <t>26/00217/DPP</t>
  </si>
  <si>
    <t>Lingerwood, phase 1</t>
  </si>
  <si>
    <t>P41724</t>
  </si>
  <si>
    <t>Medium</t>
  </si>
  <si>
    <t>EH22 4TN</t>
  </si>
  <si>
    <t>X: 334012 Y: 663749</t>
  </si>
  <si>
    <t>Barratt</t>
  </si>
  <si>
    <t>26/00048/MSC 26/00291/MSC 26/00328/MSC (22/00027/PPP)</t>
  </si>
  <si>
    <t>Auchendinny, Phase 1</t>
  </si>
  <si>
    <t>P43835</t>
  </si>
  <si>
    <t>EH26 0QZ</t>
  </si>
  <si>
    <t>X: 325550 Y: 662259</t>
  </si>
  <si>
    <t>Bellway</t>
  </si>
  <si>
    <t>Approved</t>
  </si>
  <si>
    <t>22/00848/DPP</t>
  </si>
  <si>
    <t>Auchendinny, Phase 2</t>
  </si>
  <si>
    <t>P48309</t>
  </si>
  <si>
    <t>2 -other urban</t>
  </si>
  <si>
    <t xml:space="preserve">Approved </t>
  </si>
  <si>
    <t>Auchendinny, Phase 3</t>
  </si>
  <si>
    <t>P48310</t>
  </si>
  <si>
    <t>Church Halls and Main Street, former swimming pool,  Newtongrange</t>
  </si>
  <si>
    <t>P43742</t>
  </si>
  <si>
    <t>EH22 4PG</t>
  </si>
  <si>
    <t>X: 333394 Y: 664301</t>
  </si>
  <si>
    <t>26/00151/DPP and 26/00150/DPP</t>
  </si>
  <si>
    <t>Brownfield</t>
  </si>
  <si>
    <t>hybrid 2D/3D</t>
  </si>
  <si>
    <t>Open Market Purchases</t>
  </si>
  <si>
    <t>various</t>
  </si>
  <si>
    <t>N/A</t>
  </si>
  <si>
    <t>Various</t>
  </si>
  <si>
    <t> </t>
  </si>
  <si>
    <t>2031/21</t>
  </si>
  <si>
    <t>Millerhill, Old Craighall Road, plot H</t>
  </si>
  <si>
    <t>P41759</t>
  </si>
  <si>
    <t>EH22 1RZ</t>
  </si>
  <si>
    <t>X: 332416 Y: 669491</t>
  </si>
  <si>
    <t>25/00470/DPP</t>
  </si>
  <si>
    <t>Shawfair Blocks 'R1'/'R2'</t>
  </si>
  <si>
    <t>P43739</t>
  </si>
  <si>
    <t>EH22 1SA</t>
  </si>
  <si>
    <t>X: 333025 Y: 669998</t>
  </si>
  <si>
    <t>Cruden</t>
  </si>
  <si>
    <t>24/00273/MSC</t>
  </si>
  <si>
    <t>Shawfair, Old Craighall Road, plot AE</t>
  </si>
  <si>
    <t>P41836</t>
  </si>
  <si>
    <t>EH22 1FL</t>
  </si>
  <si>
    <t>X: 332321 Y: 669307</t>
  </si>
  <si>
    <t>Not Submitted</t>
  </si>
  <si>
    <t>Millerhill, Cocklerow Gardens</t>
  </si>
  <si>
    <t>No HARP Record</t>
  </si>
  <si>
    <t>EH22 1RY</t>
  </si>
  <si>
    <t>X: 332169 Y: 669249</t>
  </si>
  <si>
    <t>Robertsons</t>
  </si>
  <si>
    <t>26/00052/MSC</t>
  </si>
  <si>
    <t>Mayfield, Blackcot Drive</t>
  </si>
  <si>
    <t>EH22 5RW</t>
  </si>
  <si>
    <t>X: 334660 Y: 664290</t>
  </si>
  <si>
    <t>Mayfield, Bogwood Road</t>
  </si>
  <si>
    <t>EH22 5DX</t>
  </si>
  <si>
    <t>X: 335019 Y: 665080</t>
  </si>
  <si>
    <t xml:space="preserve"> SR </t>
  </si>
  <si>
    <t>No further information available so complete</t>
  </si>
  <si>
    <t>Link Group</t>
  </si>
  <si>
    <t>Thornybank</t>
  </si>
  <si>
    <t>P47836</t>
  </si>
  <si>
    <t>X: 334706 Y: 667649</t>
  </si>
  <si>
    <t>Dundas</t>
  </si>
  <si>
    <t>25/00573/DPP</t>
  </si>
  <si>
    <t>Melville</t>
  </si>
  <si>
    <t>Bilston 3b (TW)</t>
  </si>
  <si>
    <t>P47225/P47226</t>
  </si>
  <si>
    <t>EH25 9AD</t>
  </si>
  <si>
    <t>X: 325959 Y: 665087</t>
  </si>
  <si>
    <t>Taylor Wimpey</t>
  </si>
  <si>
    <t>24/00624/MSC</t>
  </si>
  <si>
    <t>SR/MMR</t>
  </si>
  <si>
    <t>Bannock Wood, Bonnyrigg Ph1 (TW)</t>
  </si>
  <si>
    <t>P47222</t>
  </si>
  <si>
    <t>EH19 3HP</t>
  </si>
  <si>
    <t>X: 326129 Y: 665282</t>
  </si>
  <si>
    <t>25/00199/MSC</t>
  </si>
  <si>
    <t>MMR</t>
  </si>
  <si>
    <t>timber frame/trad mix</t>
  </si>
  <si>
    <t>Bannock Wood, Bonnyrigg Ph2 (TW)</t>
  </si>
  <si>
    <t>P47224</t>
  </si>
  <si>
    <t>X: 330161 Y: 663979</t>
  </si>
  <si>
    <t>Viewpoint</t>
  </si>
  <si>
    <t>Glenesk, Dalkeith</t>
  </si>
  <si>
    <t>T36514</t>
  </si>
  <si>
    <t>EH22 3BP</t>
  </si>
  <si>
    <t>X: 332379 Y: 666986</t>
  </si>
  <si>
    <t>£300k grant drawn down in 2018/2019</t>
  </si>
  <si>
    <t>Places for People Scotland</t>
  </si>
  <si>
    <t>Cauldcoats Phase 1 - SR</t>
  </si>
  <si>
    <t>P43188</t>
  </si>
  <si>
    <t>EH22 1SH</t>
  </si>
  <si>
    <t>X: 330663 Y: 670906</t>
  </si>
  <si>
    <t>Places for People</t>
  </si>
  <si>
    <t>Under contract</t>
  </si>
  <si>
    <t>AMSC Submitted</t>
  </si>
  <si>
    <t xml:space="preserve">	25/00389/MSC</t>
  </si>
  <si>
    <t>HS0</t>
  </si>
  <si>
    <t>TBC</t>
  </si>
  <si>
    <t>26/27</t>
  </si>
  <si>
    <t>Cauldcoats Phase 1 - MMR</t>
  </si>
  <si>
    <t>P47831</t>
  </si>
  <si>
    <t>Cauldcoats Phase 2 - SR</t>
  </si>
  <si>
    <t>P43837</t>
  </si>
  <si>
    <t>30/31</t>
  </si>
  <si>
    <t>Cauldcoats Phase 2 - MMR</t>
  </si>
  <si>
    <t>P43838</t>
  </si>
  <si>
    <t>Cauldcoats Phase 3 - SR</t>
  </si>
  <si>
    <t>P41930</t>
  </si>
  <si>
    <t>31/32</t>
  </si>
  <si>
    <t>2032/33</t>
  </si>
  <si>
    <t>Cauldcoats Phase 3 - MMR</t>
  </si>
  <si>
    <t>P41774</t>
  </si>
  <si>
    <r>
      <t>Shawfair Town Centre North Bellway Plots</t>
    </r>
    <r>
      <rPr>
        <strike/>
        <sz val="12"/>
        <rFont val="Aptos Narrow"/>
        <family val="2"/>
        <scheme val="minor"/>
      </rPr>
      <t xml:space="preserve"> </t>
    </r>
    <r>
      <rPr>
        <sz val="12"/>
        <rFont val="Aptos Narrow"/>
        <family val="2"/>
        <scheme val="minor"/>
      </rPr>
      <t>E2 - SR</t>
    </r>
  </si>
  <si>
    <t>P44793</t>
  </si>
  <si>
    <t>EH22 1SD</t>
  </si>
  <si>
    <t>X: 331605 Y: 669795</t>
  </si>
  <si>
    <t>unknown</t>
  </si>
  <si>
    <t>Pending Approval</t>
  </si>
  <si>
    <t>26/00121/MSC</t>
  </si>
  <si>
    <t>27/28</t>
  </si>
  <si>
    <r>
      <t>Shawfair Town Centre North Bellway Plots</t>
    </r>
    <r>
      <rPr>
        <strike/>
        <sz val="12"/>
        <rFont val="Aptos Narrow"/>
        <family val="2"/>
        <scheme val="minor"/>
      </rPr>
      <t xml:space="preserve"> </t>
    </r>
    <r>
      <rPr>
        <sz val="12"/>
        <rFont val="Aptos Narrow"/>
        <family val="2"/>
        <scheme val="minor"/>
      </rPr>
      <t>E2 - MMR</t>
    </r>
  </si>
  <si>
    <t>P44577</t>
  </si>
  <si>
    <t>Lar Housing Trust</t>
  </si>
  <si>
    <t>Wester Cowden</t>
  </si>
  <si>
    <t>No Harp Record</t>
  </si>
  <si>
    <t>EH22 2RD</t>
  </si>
  <si>
    <t>X: 335134  Y: 667100</t>
  </si>
  <si>
    <t>21/00083/MSC</t>
  </si>
  <si>
    <t>The Brae, Auchendinny</t>
  </si>
  <si>
    <t>X: 325627  Y: 662299</t>
  </si>
  <si>
    <t>Miller</t>
  </si>
  <si>
    <t>Not submitted</t>
  </si>
  <si>
    <t>Fordel</t>
  </si>
  <si>
    <t>EH22 2PH</t>
  </si>
  <si>
    <t>X: 336070  Y: 666730</t>
  </si>
  <si>
    <t>18/00343/MSC</t>
  </si>
  <si>
    <t>Wheatley Homes East</t>
  </si>
  <si>
    <t>Dalhousie South Ph3 (aka Phase 2B)</t>
  </si>
  <si>
    <t>P47190</t>
  </si>
  <si>
    <t>EH19 3TA</t>
  </si>
  <si>
    <t>55.870857, -3.084839</t>
  </si>
  <si>
    <t>Springfield</t>
  </si>
  <si>
    <t>Woolmet 2 Phase 2</t>
  </si>
  <si>
    <t>EH22 1SB</t>
  </si>
  <si>
    <t>Miller Homes</t>
  </si>
  <si>
    <t>Millerhill Pod R</t>
  </si>
  <si>
    <t>55.917014, -3.077471</t>
  </si>
  <si>
    <t>Cala Homes</t>
  </si>
  <si>
    <t>Millerhill Pod B/C2</t>
  </si>
  <si>
    <t>Wellington School</t>
  </si>
  <si>
    <t>P43726</t>
  </si>
  <si>
    <t>EH26 8PT</t>
  </si>
  <si>
    <t>55.797796, -3.216936</t>
  </si>
  <si>
    <t>Lochay Homes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</si>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</sst>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0" x14ac:knownFonts="1">
    <font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trike/>
      <sz val="12"/>
      <name val="Aptos Narrow"/>
      <family val="2"/>
      <scheme val="minor"/>
    </font>
    <font>
      <sz val="9"/>
      <color indexed="81"/>
      <name val="Tahoma"/>
      <charset val="1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164" fontId="1" fillId="9" borderId="2" xfId="0" applyNumberFormat="1" applyFont="1" applyFill="1" applyBorder="1" applyAlignment="1">
      <alignment horizontal="center" vertical="center" wrapText="1"/>
    </xf>
    <xf numFmtId="164" fontId="1" fillId="10" borderId="1" xfId="0" applyNumberFormat="1" applyFont="1" applyFill="1" applyBorder="1" applyAlignment="1">
      <alignment horizontal="center" vertical="center" wrapText="1"/>
    </xf>
    <xf numFmtId="165" fontId="1" fillId="10" borderId="1" xfId="0" applyNumberFormat="1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1" fontId="5" fillId="4" borderId="3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/>
    </xf>
    <xf numFmtId="164" fontId="5" fillId="8" borderId="3" xfId="0" applyNumberFormat="1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164" fontId="7" fillId="9" borderId="3" xfId="0" applyNumberFormat="1" applyFont="1" applyFill="1" applyBorder="1" applyAlignment="1">
      <alignment horizontal="center" vertical="center"/>
    </xf>
    <xf numFmtId="164" fontId="5" fillId="10" borderId="3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" fontId="5" fillId="4" borderId="4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164" fontId="7" fillId="9" borderId="4" xfId="0" applyNumberFormat="1" applyFont="1" applyFill="1" applyBorder="1" applyAlignment="1">
      <alignment horizontal="center" vertical="center"/>
    </xf>
    <xf numFmtId="164" fontId="5" fillId="10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64" fontId="4" fillId="10" borderId="4" xfId="0" applyNumberFormat="1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164" fontId="5" fillId="8" borderId="4" xfId="0" applyNumberFormat="1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1" fontId="4" fillId="4" borderId="4" xfId="0" applyNumberFormat="1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1" fontId="4" fillId="6" borderId="4" xfId="0" applyNumberFormat="1" applyFont="1" applyFill="1" applyBorder="1" applyAlignment="1">
      <alignment horizontal="center" vertical="center"/>
    </xf>
    <xf numFmtId="164" fontId="4" fillId="8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3">
    <dxf>
      <font>
        <color rgb="FFFF0000"/>
      </font>
    </dxf>
    <dxf>
      <font>
        <color theme="5"/>
      </font>
    </dxf>
    <dxf>
      <font>
        <color theme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esley Connell" id="{7477D600-182E-4F49-836C-F0846407A6CB}" userId="S::lesley.connell@midlothian.gov.uk::1a56dc1c-8361-4612-b6e2-782da3027f06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X16" dT="2026-07-02T10:50:14.89" personId="{7477D600-182E-4F49-836C-F0846407A6CB}" id="{85A7FA5F-C84C-4D07-97BB-B245CC34B98C}">
    <text>use this formula =BTrownumber/Urownumber e.g. =BT16/U16</text>
  </threadedComment>
  <threadedComment ref="BY16" dT="2026-07-02T10:49:03.92" personId="{7477D600-182E-4F49-836C-F0846407A6CB}" id="{1C93B146-7E79-4184-B550-8CA23296FA56}">
    <text>use this formula =BWrownumber/Urownumber e.g. =BW16/U6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D7B84-6CD9-462A-A4A2-FA570CC8FBA0}">
  <dimension ref="A1:BZ37"/>
  <sheetViews>
    <sheetView tabSelected="1" workbookViewId="0">
      <selection activeCell="CB8" sqref="CB8"/>
    </sheetView>
  </sheetViews>
  <sheetFormatPr defaultRowHeight="14.4" x14ac:dyDescent="0.3"/>
  <cols>
    <col min="1" max="1" width="26.5546875" customWidth="1"/>
    <col min="2" max="2" width="29.109375" customWidth="1"/>
    <col min="3" max="3" width="35.33203125" customWidth="1"/>
    <col min="4" max="4" width="31.6640625" customWidth="1"/>
    <col min="7" max="7" width="15.6640625" customWidth="1"/>
    <col min="8" max="8" width="32.44140625" customWidth="1"/>
    <col min="9" max="9" width="25.21875" customWidth="1"/>
    <col min="10" max="10" width="22.44140625" customWidth="1"/>
    <col min="11" max="11" width="25.21875" customWidth="1"/>
    <col min="12" max="12" width="15.88671875" customWidth="1"/>
    <col min="13" max="13" width="14" customWidth="1"/>
    <col min="14" max="14" width="14.6640625" customWidth="1"/>
    <col min="15" max="15" width="10.5546875" customWidth="1"/>
    <col min="32" max="32" width="21.44140625" customWidth="1"/>
    <col min="37" max="38" width="11.77734375" customWidth="1"/>
    <col min="39" max="40" width="12.33203125" customWidth="1"/>
    <col min="41" max="41" width="12" customWidth="1"/>
    <col min="62" max="62" width="13.109375" customWidth="1"/>
    <col min="63" max="63" width="14.77734375" customWidth="1"/>
    <col min="71" max="71" width="13.109375" customWidth="1"/>
    <col min="72" max="72" width="17.77734375" customWidth="1"/>
    <col min="73" max="73" width="18.5546875" customWidth="1"/>
    <col min="74" max="74" width="14.21875" customWidth="1"/>
    <col min="75" max="75" width="11.33203125" customWidth="1"/>
    <col min="76" max="76" width="16.77734375" customWidth="1"/>
    <col min="77" max="77" width="14.88671875" customWidth="1"/>
    <col min="78" max="78" width="24" customWidth="1"/>
  </cols>
  <sheetData>
    <row r="1" spans="1:78" s="15" customFormat="1" ht="92.25" customHeight="1" thickBot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20</v>
      </c>
      <c r="AB1" s="5" t="s">
        <v>26</v>
      </c>
      <c r="AC1" s="5" t="s">
        <v>27</v>
      </c>
      <c r="AD1" s="5" t="s">
        <v>28</v>
      </c>
      <c r="AE1" s="5" t="s">
        <v>20</v>
      </c>
      <c r="AF1" s="5" t="s">
        <v>29</v>
      </c>
      <c r="AG1" s="6" t="s">
        <v>30</v>
      </c>
      <c r="AH1" s="6" t="s">
        <v>31</v>
      </c>
      <c r="AI1" s="6" t="s">
        <v>32</v>
      </c>
      <c r="AJ1" s="6" t="s">
        <v>33</v>
      </c>
      <c r="AK1" s="6" t="s">
        <v>34</v>
      </c>
      <c r="AL1" s="6" t="s">
        <v>35</v>
      </c>
      <c r="AM1" s="6" t="s">
        <v>36</v>
      </c>
      <c r="AN1" s="6" t="s">
        <v>37</v>
      </c>
      <c r="AO1" s="7" t="s">
        <v>38</v>
      </c>
      <c r="AP1" s="7" t="s">
        <v>39</v>
      </c>
      <c r="AQ1" s="7" t="s">
        <v>40</v>
      </c>
      <c r="AR1" s="7" t="s">
        <v>41</v>
      </c>
      <c r="AS1" s="7" t="s">
        <v>42</v>
      </c>
      <c r="AT1" s="7" t="s">
        <v>43</v>
      </c>
      <c r="AU1" s="7" t="s">
        <v>44</v>
      </c>
      <c r="AV1" s="7" t="s">
        <v>45</v>
      </c>
      <c r="AW1" s="6" t="s">
        <v>39</v>
      </c>
      <c r="AX1" s="6" t="s">
        <v>40</v>
      </c>
      <c r="AY1" s="6" t="s">
        <v>41</v>
      </c>
      <c r="AZ1" s="6" t="s">
        <v>42</v>
      </c>
      <c r="BA1" s="6" t="s">
        <v>43</v>
      </c>
      <c r="BB1" s="6" t="s">
        <v>44</v>
      </c>
      <c r="BC1" s="6" t="s">
        <v>46</v>
      </c>
      <c r="BD1" s="8" t="s">
        <v>39</v>
      </c>
      <c r="BE1" s="8" t="s">
        <v>40</v>
      </c>
      <c r="BF1" s="8" t="s">
        <v>41</v>
      </c>
      <c r="BG1" s="8" t="s">
        <v>42</v>
      </c>
      <c r="BH1" s="8" t="s">
        <v>43</v>
      </c>
      <c r="BI1" s="8" t="s">
        <v>44</v>
      </c>
      <c r="BJ1" s="8" t="s">
        <v>47</v>
      </c>
      <c r="BK1" s="8" t="s">
        <v>48</v>
      </c>
      <c r="BL1" s="9" t="s">
        <v>39</v>
      </c>
      <c r="BM1" s="9" t="s">
        <v>40</v>
      </c>
      <c r="BN1" s="9" t="s">
        <v>41</v>
      </c>
      <c r="BO1" s="9" t="s">
        <v>42</v>
      </c>
      <c r="BP1" s="9" t="s">
        <v>43</v>
      </c>
      <c r="BQ1" s="9" t="s">
        <v>44</v>
      </c>
      <c r="BR1" s="10" t="s">
        <v>49</v>
      </c>
      <c r="BS1" s="11" t="s">
        <v>50</v>
      </c>
      <c r="BT1" s="12" t="s">
        <v>51</v>
      </c>
      <c r="BU1" s="13" t="s">
        <v>52</v>
      </c>
      <c r="BV1" s="11" t="s">
        <v>53</v>
      </c>
      <c r="BW1" s="11" t="s">
        <v>54</v>
      </c>
      <c r="BX1" s="12" t="s">
        <v>55</v>
      </c>
      <c r="BY1" s="12" t="s">
        <v>56</v>
      </c>
      <c r="BZ1" s="14"/>
    </row>
    <row r="2" spans="1:78" s="15" customFormat="1" ht="32.25" customHeight="1" x14ac:dyDescent="0.3">
      <c r="A2" s="16" t="s">
        <v>57</v>
      </c>
      <c r="B2" s="17" t="s">
        <v>58</v>
      </c>
      <c r="C2" s="18" t="s">
        <v>59</v>
      </c>
      <c r="D2" s="18" t="s">
        <v>60</v>
      </c>
      <c r="E2" s="18"/>
      <c r="F2" s="18" t="s">
        <v>61</v>
      </c>
      <c r="G2" s="18" t="s">
        <v>62</v>
      </c>
      <c r="H2" s="18" t="s">
        <v>63</v>
      </c>
      <c r="I2" s="18" t="s">
        <v>64</v>
      </c>
      <c r="J2" s="18" t="s">
        <v>65</v>
      </c>
      <c r="K2" s="19" t="s">
        <v>66</v>
      </c>
      <c r="L2" s="19" t="s">
        <v>67</v>
      </c>
      <c r="M2" s="18"/>
      <c r="N2" s="18" t="s">
        <v>68</v>
      </c>
      <c r="O2" s="18" t="s">
        <v>69</v>
      </c>
      <c r="P2" s="20">
        <v>38</v>
      </c>
      <c r="Q2" s="21"/>
      <c r="R2" s="22"/>
      <c r="S2" s="22"/>
      <c r="T2" s="22"/>
      <c r="U2" s="22">
        <v>38</v>
      </c>
      <c r="V2" s="22">
        <v>8</v>
      </c>
      <c r="W2" s="22">
        <v>18</v>
      </c>
      <c r="X2" s="22">
        <v>10</v>
      </c>
      <c r="Y2" s="22">
        <v>2</v>
      </c>
      <c r="Z2" s="22"/>
      <c r="AA2" s="22">
        <v>38</v>
      </c>
      <c r="AB2" s="23"/>
      <c r="AC2" s="23"/>
      <c r="AD2" s="23">
        <v>38</v>
      </c>
      <c r="AE2" s="24">
        <v>38</v>
      </c>
      <c r="AF2" s="23" t="s">
        <v>70</v>
      </c>
      <c r="AG2" s="25">
        <v>38</v>
      </c>
      <c r="AH2" s="26"/>
      <c r="AI2" s="26"/>
      <c r="AJ2" s="26">
        <v>38</v>
      </c>
      <c r="AK2" s="26"/>
      <c r="AL2" s="26"/>
      <c r="AM2" s="26"/>
      <c r="AN2" s="26"/>
      <c r="AO2" s="27" t="s">
        <v>71</v>
      </c>
      <c r="AP2" s="27">
        <v>38</v>
      </c>
      <c r="AQ2" s="27"/>
      <c r="AR2" s="27"/>
      <c r="AS2" s="27"/>
      <c r="AT2" s="27"/>
      <c r="AU2" s="27"/>
      <c r="AV2" s="27">
        <v>0</v>
      </c>
      <c r="AW2" s="26">
        <v>38</v>
      </c>
      <c r="AX2" s="26"/>
      <c r="AY2" s="26"/>
      <c r="AZ2" s="26"/>
      <c r="BA2" s="26"/>
      <c r="BB2" s="26"/>
      <c r="BC2" s="26">
        <v>0</v>
      </c>
      <c r="BD2" s="28"/>
      <c r="BE2" s="28">
        <v>38</v>
      </c>
      <c r="BF2" s="28"/>
      <c r="BG2" s="28"/>
      <c r="BH2" s="28"/>
      <c r="BI2" s="28"/>
      <c r="BJ2" s="28">
        <v>38</v>
      </c>
      <c r="BK2" s="29" t="s">
        <v>40</v>
      </c>
      <c r="BL2" s="30">
        <v>1.8417840000000001</v>
      </c>
      <c r="BM2" s="30">
        <v>1.8417840000000001</v>
      </c>
      <c r="BN2" s="31"/>
      <c r="BO2" s="31"/>
      <c r="BP2" s="31"/>
      <c r="BQ2" s="31"/>
      <c r="BR2" s="32">
        <v>1.8417840000000001</v>
      </c>
      <c r="BS2" s="33">
        <v>0</v>
      </c>
      <c r="BT2" s="33">
        <v>3.6835680000000002</v>
      </c>
      <c r="BU2" s="33">
        <v>0</v>
      </c>
      <c r="BV2" s="33">
        <f t="shared" ref="BV2:BV8" si="0">SUM(BW2-BT2)</f>
        <v>6.7284320000000006</v>
      </c>
      <c r="BW2" s="33">
        <v>10.412000000000001</v>
      </c>
      <c r="BX2" s="33">
        <f t="shared" ref="BX2:BX26" si="1">BT2/U2</f>
        <v>9.6936000000000008E-2</v>
      </c>
      <c r="BY2" s="33">
        <f t="shared" ref="BY2:BY27" si="2">BW2/U2</f>
        <v>0.27400000000000002</v>
      </c>
      <c r="BZ2" s="14" t="s">
        <v>72</v>
      </c>
    </row>
    <row r="3" spans="1:78" s="15" customFormat="1" ht="33" customHeight="1" x14ac:dyDescent="0.3">
      <c r="A3" s="17" t="s">
        <v>57</v>
      </c>
      <c r="B3" s="17" t="s">
        <v>73</v>
      </c>
      <c r="C3" s="34" t="s">
        <v>74</v>
      </c>
      <c r="D3" s="34" t="s">
        <v>75</v>
      </c>
      <c r="E3" s="35" t="s">
        <v>76</v>
      </c>
      <c r="F3" s="34" t="s">
        <v>77</v>
      </c>
      <c r="G3" s="34" t="s">
        <v>78</v>
      </c>
      <c r="H3" s="34" t="s">
        <v>79</v>
      </c>
      <c r="I3" s="18" t="s">
        <v>65</v>
      </c>
      <c r="J3" s="34" t="s">
        <v>65</v>
      </c>
      <c r="K3" s="36" t="s">
        <v>66</v>
      </c>
      <c r="L3" s="36" t="s">
        <v>80</v>
      </c>
      <c r="M3" s="34"/>
      <c r="N3" s="34" t="s">
        <v>68</v>
      </c>
      <c r="O3" s="34" t="s">
        <v>69</v>
      </c>
      <c r="P3" s="37">
        <v>46</v>
      </c>
      <c r="Q3" s="38"/>
      <c r="R3" s="39"/>
      <c r="S3" s="39"/>
      <c r="T3" s="39"/>
      <c r="U3" s="39">
        <v>46</v>
      </c>
      <c r="V3" s="39"/>
      <c r="W3" s="39">
        <v>23</v>
      </c>
      <c r="X3" s="39">
        <v>15</v>
      </c>
      <c r="Y3" s="39">
        <v>8</v>
      </c>
      <c r="Z3" s="39"/>
      <c r="AA3" s="39">
        <v>46</v>
      </c>
      <c r="AB3" s="40"/>
      <c r="AC3" s="40"/>
      <c r="AD3" s="40">
        <v>46</v>
      </c>
      <c r="AE3" s="41">
        <v>46</v>
      </c>
      <c r="AF3" s="40" t="s">
        <v>70</v>
      </c>
      <c r="AG3" s="42">
        <v>46</v>
      </c>
      <c r="AH3" s="43"/>
      <c r="AI3" s="43"/>
      <c r="AJ3" s="43">
        <v>45</v>
      </c>
      <c r="AK3" s="43">
        <v>1</v>
      </c>
      <c r="AL3" s="43">
        <v>1</v>
      </c>
      <c r="AM3" s="43"/>
      <c r="AN3" s="43"/>
      <c r="AO3" s="44" t="s">
        <v>41</v>
      </c>
      <c r="AP3" s="44"/>
      <c r="AQ3" s="44"/>
      <c r="AR3" s="44">
        <v>46</v>
      </c>
      <c r="AS3" s="44"/>
      <c r="AT3" s="44"/>
      <c r="AU3" s="44"/>
      <c r="AV3" s="44">
        <v>46</v>
      </c>
      <c r="AW3" s="43">
        <v>46</v>
      </c>
      <c r="AX3" s="43"/>
      <c r="AY3" s="43"/>
      <c r="AZ3" s="43"/>
      <c r="BA3" s="43"/>
      <c r="BB3" s="43"/>
      <c r="BC3" s="43">
        <v>0</v>
      </c>
      <c r="BD3" s="45"/>
      <c r="BE3" s="45">
        <v>46</v>
      </c>
      <c r="BF3" s="45"/>
      <c r="BG3" s="45"/>
      <c r="BH3" s="45"/>
      <c r="BI3" s="45"/>
      <c r="BJ3" s="45">
        <v>46</v>
      </c>
      <c r="BK3" s="29" t="s">
        <v>40</v>
      </c>
      <c r="BL3" s="46"/>
      <c r="BM3" s="46"/>
      <c r="BN3" s="30">
        <v>4.2228000000000003</v>
      </c>
      <c r="BO3" s="46"/>
      <c r="BP3" s="46"/>
      <c r="BQ3" s="46"/>
      <c r="BR3" s="47">
        <v>4.2228000000000003</v>
      </c>
      <c r="BS3" s="48">
        <v>0</v>
      </c>
      <c r="BT3" s="48">
        <f t="shared" ref="BT3" si="3">BL3+BR3+BS3</f>
        <v>4.2228000000000003</v>
      </c>
      <c r="BU3" s="48">
        <v>0</v>
      </c>
      <c r="BV3" s="48">
        <f t="shared" si="0"/>
        <v>13.9512</v>
      </c>
      <c r="BW3" s="48">
        <v>18.173999999999999</v>
      </c>
      <c r="BX3" s="48">
        <f t="shared" si="1"/>
        <v>9.1800000000000007E-2</v>
      </c>
      <c r="BY3" s="48">
        <f t="shared" si="2"/>
        <v>0.39508695652173914</v>
      </c>
      <c r="BZ3" s="14" t="s">
        <v>72</v>
      </c>
    </row>
    <row r="4" spans="1:78" s="15" customFormat="1" ht="33.75" customHeight="1" x14ac:dyDescent="0.3">
      <c r="A4" s="17" t="s">
        <v>57</v>
      </c>
      <c r="B4" s="17" t="s">
        <v>81</v>
      </c>
      <c r="C4" s="34" t="s">
        <v>82</v>
      </c>
      <c r="D4" s="34" t="s">
        <v>60</v>
      </c>
      <c r="E4" s="34" t="s">
        <v>83</v>
      </c>
      <c r="F4" s="49" t="s">
        <v>61</v>
      </c>
      <c r="G4" s="34" t="s">
        <v>84</v>
      </c>
      <c r="H4" s="34" t="s">
        <v>85</v>
      </c>
      <c r="I4" s="18" t="s">
        <v>86</v>
      </c>
      <c r="J4" s="49" t="s">
        <v>86</v>
      </c>
      <c r="K4" s="49" t="s">
        <v>66</v>
      </c>
      <c r="L4" s="50" t="s">
        <v>87</v>
      </c>
      <c r="M4" s="49"/>
      <c r="N4" s="49" t="s">
        <v>68</v>
      </c>
      <c r="O4" s="49" t="s">
        <v>69</v>
      </c>
      <c r="P4" s="37">
        <v>46</v>
      </c>
      <c r="Q4" s="51"/>
      <c r="R4" s="51"/>
      <c r="S4" s="51"/>
      <c r="T4" s="51"/>
      <c r="U4" s="39">
        <v>46</v>
      </c>
      <c r="V4" s="51"/>
      <c r="W4" s="51">
        <v>35</v>
      </c>
      <c r="X4" s="51">
        <v>11</v>
      </c>
      <c r="Y4" s="51"/>
      <c r="Z4" s="51"/>
      <c r="AA4" s="51">
        <v>46</v>
      </c>
      <c r="AB4" s="52"/>
      <c r="AC4" s="52"/>
      <c r="AD4" s="40">
        <v>46</v>
      </c>
      <c r="AE4" s="41">
        <v>46</v>
      </c>
      <c r="AF4" s="52" t="s">
        <v>70</v>
      </c>
      <c r="AG4" s="42">
        <v>46</v>
      </c>
      <c r="AH4" s="53"/>
      <c r="AI4" s="53"/>
      <c r="AJ4" s="53">
        <v>46</v>
      </c>
      <c r="AK4" s="53"/>
      <c r="AL4" s="53"/>
      <c r="AM4" s="53"/>
      <c r="AN4" s="53"/>
      <c r="AO4" s="54" t="s">
        <v>40</v>
      </c>
      <c r="AP4" s="54"/>
      <c r="AQ4" s="54">
        <v>46</v>
      </c>
      <c r="AR4" s="54"/>
      <c r="AS4" s="54"/>
      <c r="AT4" s="54"/>
      <c r="AU4" s="54"/>
      <c r="AV4" s="54">
        <v>46</v>
      </c>
      <c r="AW4" s="53">
        <v>46</v>
      </c>
      <c r="AX4" s="53"/>
      <c r="AY4" s="53"/>
      <c r="AZ4" s="53"/>
      <c r="BA4" s="53"/>
      <c r="BB4" s="53"/>
      <c r="BC4" s="53">
        <v>0</v>
      </c>
      <c r="BD4" s="29"/>
      <c r="BE4" s="29">
        <v>46</v>
      </c>
      <c r="BF4" s="29"/>
      <c r="BG4" s="29"/>
      <c r="BH4" s="29"/>
      <c r="BI4" s="29"/>
      <c r="BJ4" s="29">
        <v>46</v>
      </c>
      <c r="BK4" s="29" t="s">
        <v>40</v>
      </c>
      <c r="BL4" s="46"/>
      <c r="BM4" s="30">
        <v>4.4590560000000004</v>
      </c>
      <c r="BN4" s="46"/>
      <c r="BO4" s="46"/>
      <c r="BP4" s="46"/>
      <c r="BQ4" s="46"/>
      <c r="BR4" s="47">
        <v>4.4590560000000004</v>
      </c>
      <c r="BS4" s="48">
        <v>0</v>
      </c>
      <c r="BT4" s="48">
        <v>4.4590560000000004</v>
      </c>
      <c r="BU4" s="48">
        <v>0</v>
      </c>
      <c r="BV4" s="55">
        <f t="shared" si="0"/>
        <v>6.6729439999999993</v>
      </c>
      <c r="BW4" s="56">
        <v>11.132</v>
      </c>
      <c r="BX4" s="55">
        <f t="shared" si="1"/>
        <v>9.6936000000000008E-2</v>
      </c>
      <c r="BY4" s="55">
        <f t="shared" si="2"/>
        <v>0.24199999999999999</v>
      </c>
      <c r="BZ4" s="14" t="s">
        <v>72</v>
      </c>
    </row>
    <row r="5" spans="1:78" s="15" customFormat="1" ht="34.5" customHeight="1" x14ac:dyDescent="0.3">
      <c r="A5" s="17" t="s">
        <v>57</v>
      </c>
      <c r="B5" s="17" t="s">
        <v>88</v>
      </c>
      <c r="C5" s="34" t="s">
        <v>89</v>
      </c>
      <c r="D5" s="34" t="s">
        <v>75</v>
      </c>
      <c r="E5" s="34"/>
      <c r="F5" s="34" t="s">
        <v>61</v>
      </c>
      <c r="G5" s="34" t="s">
        <v>90</v>
      </c>
      <c r="H5" s="34" t="s">
        <v>91</v>
      </c>
      <c r="I5" s="18" t="s">
        <v>92</v>
      </c>
      <c r="J5" s="49" t="s">
        <v>65</v>
      </c>
      <c r="K5" s="49" t="s">
        <v>93</v>
      </c>
      <c r="L5" s="49" t="s">
        <v>94</v>
      </c>
      <c r="M5" s="49"/>
      <c r="N5" s="49" t="s">
        <v>68</v>
      </c>
      <c r="O5" s="49" t="s">
        <v>69</v>
      </c>
      <c r="P5" s="37">
        <v>25</v>
      </c>
      <c r="Q5" s="51"/>
      <c r="R5" s="51"/>
      <c r="S5" s="51"/>
      <c r="T5" s="51"/>
      <c r="U5" s="39">
        <v>25</v>
      </c>
      <c r="V5" s="51"/>
      <c r="W5" s="51">
        <v>21</v>
      </c>
      <c r="X5" s="51">
        <v>4</v>
      </c>
      <c r="Y5" s="51"/>
      <c r="Z5" s="51"/>
      <c r="AA5" s="51">
        <v>25</v>
      </c>
      <c r="AB5" s="52"/>
      <c r="AC5" s="52"/>
      <c r="AD5" s="40">
        <v>25</v>
      </c>
      <c r="AE5" s="41">
        <v>25</v>
      </c>
      <c r="AF5" s="52" t="s">
        <v>70</v>
      </c>
      <c r="AG5" s="42">
        <v>25</v>
      </c>
      <c r="AH5" s="53"/>
      <c r="AI5" s="53"/>
      <c r="AJ5" s="53">
        <v>25</v>
      </c>
      <c r="AK5" s="53"/>
      <c r="AL5" s="53"/>
      <c r="AM5" s="53"/>
      <c r="AN5" s="53"/>
      <c r="AO5" s="54" t="s">
        <v>71</v>
      </c>
      <c r="AP5" s="54">
        <v>25</v>
      </c>
      <c r="AQ5" s="54"/>
      <c r="AR5" s="54"/>
      <c r="AS5" s="54"/>
      <c r="AT5" s="54"/>
      <c r="AU5" s="54"/>
      <c r="AV5" s="54">
        <v>0</v>
      </c>
      <c r="AW5" s="53">
        <v>25</v>
      </c>
      <c r="AX5" s="53"/>
      <c r="AY5" s="53"/>
      <c r="AZ5" s="53"/>
      <c r="BA5" s="53"/>
      <c r="BB5" s="53"/>
      <c r="BC5" s="53">
        <v>0</v>
      </c>
      <c r="BD5" s="29"/>
      <c r="BE5" s="29">
        <v>25</v>
      </c>
      <c r="BF5" s="29"/>
      <c r="BG5" s="29"/>
      <c r="BH5" s="29"/>
      <c r="BI5" s="29"/>
      <c r="BJ5" s="29">
        <v>25</v>
      </c>
      <c r="BK5" s="29" t="s">
        <v>40</v>
      </c>
      <c r="BL5" s="46">
        <v>2.2949999999999999</v>
      </c>
      <c r="BM5" s="46"/>
      <c r="BN5" s="46"/>
      <c r="BO5" s="46"/>
      <c r="BP5" s="46"/>
      <c r="BQ5" s="46"/>
      <c r="BR5" s="47">
        <v>0</v>
      </c>
      <c r="BS5" s="55">
        <v>0</v>
      </c>
      <c r="BT5" s="56">
        <v>2.2949999999999999</v>
      </c>
      <c r="BU5" s="55">
        <v>0</v>
      </c>
      <c r="BV5" s="55">
        <f t="shared" si="0"/>
        <v>4.5549999999999997</v>
      </c>
      <c r="BW5" s="55">
        <v>6.85</v>
      </c>
      <c r="BX5" s="48">
        <f t="shared" si="1"/>
        <v>9.1799999999999993E-2</v>
      </c>
      <c r="BY5" s="55">
        <f t="shared" si="2"/>
        <v>0.27399999999999997</v>
      </c>
      <c r="BZ5" s="14" t="s">
        <v>72</v>
      </c>
    </row>
    <row r="6" spans="1:78" s="15" customFormat="1" ht="34.5" customHeight="1" x14ac:dyDescent="0.3">
      <c r="A6" s="17" t="s">
        <v>57</v>
      </c>
      <c r="B6" s="17" t="s">
        <v>95</v>
      </c>
      <c r="C6" s="34" t="s">
        <v>96</v>
      </c>
      <c r="D6" s="34" t="s">
        <v>97</v>
      </c>
      <c r="E6" s="34" t="s">
        <v>76</v>
      </c>
      <c r="F6" s="34" t="s">
        <v>61</v>
      </c>
      <c r="G6" s="34" t="s">
        <v>90</v>
      </c>
      <c r="H6" s="34" t="s">
        <v>91</v>
      </c>
      <c r="I6" s="18" t="s">
        <v>92</v>
      </c>
      <c r="J6" s="49" t="s">
        <v>65</v>
      </c>
      <c r="K6" s="49" t="s">
        <v>98</v>
      </c>
      <c r="L6" s="49" t="s">
        <v>94</v>
      </c>
      <c r="M6" s="49"/>
      <c r="N6" s="49" t="s">
        <v>68</v>
      </c>
      <c r="O6" s="49" t="s">
        <v>69</v>
      </c>
      <c r="P6" s="37">
        <v>23</v>
      </c>
      <c r="Q6" s="51"/>
      <c r="R6" s="51"/>
      <c r="S6" s="51"/>
      <c r="T6" s="51"/>
      <c r="U6" s="39">
        <v>23</v>
      </c>
      <c r="V6" s="51"/>
      <c r="W6" s="51">
        <v>21</v>
      </c>
      <c r="X6" s="51"/>
      <c r="Y6" s="51">
        <v>2</v>
      </c>
      <c r="Z6" s="51"/>
      <c r="AA6" s="51">
        <v>23</v>
      </c>
      <c r="AB6" s="52"/>
      <c r="AC6" s="52"/>
      <c r="AD6" s="40">
        <v>23</v>
      </c>
      <c r="AE6" s="41">
        <v>23</v>
      </c>
      <c r="AF6" s="52" t="s">
        <v>70</v>
      </c>
      <c r="AG6" s="42">
        <v>23</v>
      </c>
      <c r="AH6" s="53"/>
      <c r="AI6" s="53"/>
      <c r="AJ6" s="53">
        <v>23</v>
      </c>
      <c r="AK6" s="53"/>
      <c r="AL6" s="53"/>
      <c r="AM6" s="53"/>
      <c r="AN6" s="53"/>
      <c r="AO6" s="54" t="s">
        <v>40</v>
      </c>
      <c r="AP6" s="54"/>
      <c r="AQ6" s="54">
        <v>23</v>
      </c>
      <c r="AR6" s="54"/>
      <c r="AS6" s="54"/>
      <c r="AT6" s="54"/>
      <c r="AU6" s="54"/>
      <c r="AV6" s="54">
        <v>23</v>
      </c>
      <c r="AW6" s="53"/>
      <c r="AX6" s="53">
        <v>23</v>
      </c>
      <c r="AY6" s="53"/>
      <c r="AZ6" s="53"/>
      <c r="BA6" s="53"/>
      <c r="BB6" s="53"/>
      <c r="BC6" s="53">
        <v>23</v>
      </c>
      <c r="BD6" s="29"/>
      <c r="BE6" s="29"/>
      <c r="BF6" s="29">
        <v>23</v>
      </c>
      <c r="BG6" s="29"/>
      <c r="BH6" s="29"/>
      <c r="BI6" s="29"/>
      <c r="BJ6" s="29">
        <v>23</v>
      </c>
      <c r="BK6" s="29" t="s">
        <v>41</v>
      </c>
      <c r="BL6" s="46"/>
      <c r="BM6" s="46">
        <v>2.1139999999999999</v>
      </c>
      <c r="BN6" s="46"/>
      <c r="BO6" s="46"/>
      <c r="BP6" s="46"/>
      <c r="BQ6" s="46"/>
      <c r="BR6" s="57">
        <v>2.1139999999999999</v>
      </c>
      <c r="BS6" s="55">
        <v>0</v>
      </c>
      <c r="BT6" s="56">
        <v>2.1139999999999999</v>
      </c>
      <c r="BU6" s="55">
        <v>0</v>
      </c>
      <c r="BV6" s="56">
        <f t="shared" si="0"/>
        <v>4.1879999999999997</v>
      </c>
      <c r="BW6" s="56">
        <v>6.3019999999999996</v>
      </c>
      <c r="BX6" s="55">
        <f t="shared" si="1"/>
        <v>9.1913043478260861E-2</v>
      </c>
      <c r="BY6" s="55">
        <f t="shared" si="2"/>
        <v>0.27399999999999997</v>
      </c>
      <c r="BZ6" s="14" t="s">
        <v>72</v>
      </c>
    </row>
    <row r="7" spans="1:78" s="15" customFormat="1" ht="33.75" customHeight="1" x14ac:dyDescent="0.3">
      <c r="A7" s="17" t="s">
        <v>57</v>
      </c>
      <c r="B7" s="17" t="s">
        <v>99</v>
      </c>
      <c r="C7" s="34" t="s">
        <v>100</v>
      </c>
      <c r="D7" s="34" t="s">
        <v>75</v>
      </c>
      <c r="E7" s="34" t="s">
        <v>76</v>
      </c>
      <c r="F7" s="34" t="s">
        <v>61</v>
      </c>
      <c r="G7" s="34" t="s">
        <v>90</v>
      </c>
      <c r="H7" s="34" t="s">
        <v>91</v>
      </c>
      <c r="I7" s="18" t="s">
        <v>92</v>
      </c>
      <c r="J7" s="49" t="s">
        <v>65</v>
      </c>
      <c r="K7" s="49" t="s">
        <v>93</v>
      </c>
      <c r="L7" s="49" t="s">
        <v>94</v>
      </c>
      <c r="M7" s="49"/>
      <c r="N7" s="49" t="s">
        <v>68</v>
      </c>
      <c r="O7" s="49" t="s">
        <v>69</v>
      </c>
      <c r="P7" s="37">
        <v>27</v>
      </c>
      <c r="Q7" s="51"/>
      <c r="R7" s="51"/>
      <c r="S7" s="51"/>
      <c r="T7" s="51"/>
      <c r="U7" s="39">
        <v>27</v>
      </c>
      <c r="V7" s="51"/>
      <c r="W7" s="51">
        <v>21</v>
      </c>
      <c r="X7" s="51">
        <v>6</v>
      </c>
      <c r="Y7" s="51"/>
      <c r="Z7" s="51"/>
      <c r="AA7" s="51">
        <v>27</v>
      </c>
      <c r="AB7" s="52"/>
      <c r="AC7" s="52"/>
      <c r="AD7" s="40">
        <v>27</v>
      </c>
      <c r="AE7" s="41">
        <v>27</v>
      </c>
      <c r="AF7" s="52" t="s">
        <v>70</v>
      </c>
      <c r="AG7" s="42">
        <v>27</v>
      </c>
      <c r="AH7" s="53"/>
      <c r="AI7" s="53"/>
      <c r="AJ7" s="53">
        <v>27</v>
      </c>
      <c r="AK7" s="53"/>
      <c r="AL7" s="53"/>
      <c r="AM7" s="53"/>
      <c r="AN7" s="53"/>
      <c r="AO7" s="54" t="s">
        <v>41</v>
      </c>
      <c r="AP7" s="54"/>
      <c r="AQ7" s="54"/>
      <c r="AR7" s="54">
        <v>27</v>
      </c>
      <c r="AS7" s="54"/>
      <c r="AT7" s="54"/>
      <c r="AU7" s="54"/>
      <c r="AV7" s="54">
        <v>27</v>
      </c>
      <c r="AW7" s="53"/>
      <c r="AX7" s="53"/>
      <c r="AY7" s="53">
        <v>27</v>
      </c>
      <c r="AZ7" s="53"/>
      <c r="BA7" s="53"/>
      <c r="BB7" s="53"/>
      <c r="BC7" s="53">
        <v>27</v>
      </c>
      <c r="BD7" s="29"/>
      <c r="BE7" s="29"/>
      <c r="BF7" s="29"/>
      <c r="BG7" s="29">
        <v>27</v>
      </c>
      <c r="BH7" s="29"/>
      <c r="BI7" s="29"/>
      <c r="BJ7" s="29">
        <v>27</v>
      </c>
      <c r="BK7" s="29" t="s">
        <v>42</v>
      </c>
      <c r="BL7" s="46"/>
      <c r="BM7" s="46"/>
      <c r="BN7" s="58">
        <v>2.4786000000000001</v>
      </c>
      <c r="BO7" s="46"/>
      <c r="BP7" s="46"/>
      <c r="BQ7" s="46"/>
      <c r="BR7" s="47">
        <v>2.4786000000000001</v>
      </c>
      <c r="BS7" s="55">
        <v>0</v>
      </c>
      <c r="BT7" s="55">
        <v>2.4786000000000001</v>
      </c>
      <c r="BU7" s="55">
        <v>0</v>
      </c>
      <c r="BV7" s="55">
        <f t="shared" si="0"/>
        <v>4.9193999999999996</v>
      </c>
      <c r="BW7" s="55">
        <v>7.3979999999999997</v>
      </c>
      <c r="BX7" s="55">
        <f t="shared" si="1"/>
        <v>9.1800000000000007E-2</v>
      </c>
      <c r="BY7" s="55">
        <f t="shared" si="2"/>
        <v>0.27399999999999997</v>
      </c>
      <c r="BZ7" s="14" t="s">
        <v>72</v>
      </c>
    </row>
    <row r="8" spans="1:78" s="15" customFormat="1" ht="42.75" customHeight="1" x14ac:dyDescent="0.3">
      <c r="A8" s="17" t="s">
        <v>57</v>
      </c>
      <c r="B8" s="17" t="s">
        <v>101</v>
      </c>
      <c r="C8" s="34" t="s">
        <v>102</v>
      </c>
      <c r="D8" s="34" t="s">
        <v>75</v>
      </c>
      <c r="E8" s="34"/>
      <c r="F8" s="49" t="s">
        <v>77</v>
      </c>
      <c r="G8" s="34" t="s">
        <v>103</v>
      </c>
      <c r="H8" s="34" t="s">
        <v>104</v>
      </c>
      <c r="I8" s="18" t="s">
        <v>65</v>
      </c>
      <c r="J8" s="49" t="s">
        <v>65</v>
      </c>
      <c r="K8" s="49" t="s">
        <v>66</v>
      </c>
      <c r="L8" s="50" t="s">
        <v>105</v>
      </c>
      <c r="M8" s="49"/>
      <c r="N8" s="49" t="s">
        <v>106</v>
      </c>
      <c r="O8" s="49" t="s">
        <v>69</v>
      </c>
      <c r="P8" s="37">
        <v>23</v>
      </c>
      <c r="Q8" s="51"/>
      <c r="R8" s="51"/>
      <c r="S8" s="51"/>
      <c r="T8" s="51"/>
      <c r="U8" s="39">
        <v>23</v>
      </c>
      <c r="V8" s="51">
        <v>12</v>
      </c>
      <c r="W8" s="51">
        <v>6</v>
      </c>
      <c r="X8" s="51">
        <v>5</v>
      </c>
      <c r="Y8" s="51"/>
      <c r="Z8" s="51"/>
      <c r="AA8" s="51">
        <v>23</v>
      </c>
      <c r="AB8" s="52"/>
      <c r="AC8" s="52"/>
      <c r="AD8" s="40">
        <v>23</v>
      </c>
      <c r="AE8" s="41">
        <v>23</v>
      </c>
      <c r="AF8" s="52" t="s">
        <v>107</v>
      </c>
      <c r="AG8" s="42">
        <v>23</v>
      </c>
      <c r="AH8" s="53"/>
      <c r="AI8" s="53"/>
      <c r="AJ8" s="53">
        <v>23</v>
      </c>
      <c r="AK8" s="53"/>
      <c r="AL8" s="53"/>
      <c r="AM8" s="53"/>
      <c r="AN8" s="53"/>
      <c r="AO8" s="54" t="s">
        <v>71</v>
      </c>
      <c r="AP8" s="54">
        <v>23</v>
      </c>
      <c r="AQ8" s="54"/>
      <c r="AR8" s="54"/>
      <c r="AS8" s="54"/>
      <c r="AT8" s="54"/>
      <c r="AU8" s="54"/>
      <c r="AV8" s="54">
        <v>0</v>
      </c>
      <c r="AW8" s="53">
        <v>23</v>
      </c>
      <c r="AX8" s="53"/>
      <c r="AY8" s="53"/>
      <c r="AZ8" s="53"/>
      <c r="BA8" s="53"/>
      <c r="BB8" s="53"/>
      <c r="BC8" s="53">
        <v>0</v>
      </c>
      <c r="BD8" s="29"/>
      <c r="BE8" s="29">
        <v>23</v>
      </c>
      <c r="BF8" s="29"/>
      <c r="BG8" s="29"/>
      <c r="BH8" s="29"/>
      <c r="BI8" s="29"/>
      <c r="BJ8" s="29">
        <v>23</v>
      </c>
      <c r="BK8" s="29" t="s">
        <v>40</v>
      </c>
      <c r="BL8" s="58">
        <v>1.0557000000000001</v>
      </c>
      <c r="BM8" s="58">
        <v>1.0557000000000001</v>
      </c>
      <c r="BN8" s="46"/>
      <c r="BO8" s="46"/>
      <c r="BP8" s="46"/>
      <c r="BQ8" s="46"/>
      <c r="BR8" s="47">
        <v>1.0567</v>
      </c>
      <c r="BS8" s="55">
        <v>0</v>
      </c>
      <c r="BT8" s="55">
        <v>2.1114000000000002</v>
      </c>
      <c r="BU8" s="55">
        <v>0</v>
      </c>
      <c r="BV8" s="55">
        <f t="shared" si="0"/>
        <v>6.617445</v>
      </c>
      <c r="BW8" s="55">
        <v>8.7288449999999997</v>
      </c>
      <c r="BX8" s="55">
        <f t="shared" si="1"/>
        <v>9.1800000000000007E-2</v>
      </c>
      <c r="BY8" s="55">
        <f t="shared" si="2"/>
        <v>0.37951499999999999</v>
      </c>
      <c r="BZ8" s="14" t="s">
        <v>72</v>
      </c>
    </row>
    <row r="9" spans="1:78" s="15" customFormat="1" ht="33.75" customHeight="1" x14ac:dyDescent="0.3">
      <c r="A9" s="17" t="s">
        <v>57</v>
      </c>
      <c r="B9" s="17" t="s">
        <v>108</v>
      </c>
      <c r="C9" s="34" t="s">
        <v>109</v>
      </c>
      <c r="D9" s="34" t="s">
        <v>109</v>
      </c>
      <c r="E9" s="35" t="s">
        <v>76</v>
      </c>
      <c r="F9" s="34" t="s">
        <v>110</v>
      </c>
      <c r="G9" s="34" t="s">
        <v>109</v>
      </c>
      <c r="H9" s="34" t="s">
        <v>111</v>
      </c>
      <c r="I9" s="18" t="s">
        <v>110</v>
      </c>
      <c r="J9" s="49" t="s">
        <v>110</v>
      </c>
      <c r="K9" s="49" t="s">
        <v>110</v>
      </c>
      <c r="L9" s="49" t="s">
        <v>110</v>
      </c>
      <c r="M9" s="49" t="s">
        <v>110</v>
      </c>
      <c r="N9" s="49" t="s">
        <v>106</v>
      </c>
      <c r="O9" s="49" t="s">
        <v>69</v>
      </c>
      <c r="P9" s="37">
        <v>30</v>
      </c>
      <c r="Q9" s="51"/>
      <c r="R9" s="51"/>
      <c r="S9" s="51"/>
      <c r="T9" s="51"/>
      <c r="U9" s="39">
        <v>30</v>
      </c>
      <c r="V9" s="51"/>
      <c r="W9" s="51"/>
      <c r="X9" s="51"/>
      <c r="Y9" s="51"/>
      <c r="Z9" s="51"/>
      <c r="AA9" s="51">
        <v>30</v>
      </c>
      <c r="AB9" s="52"/>
      <c r="AC9" s="52">
        <v>30</v>
      </c>
      <c r="AD9" s="40" t="s">
        <v>112</v>
      </c>
      <c r="AE9" s="41">
        <v>30</v>
      </c>
      <c r="AF9" s="59" t="s">
        <v>108</v>
      </c>
      <c r="AG9" s="42">
        <v>30</v>
      </c>
      <c r="AH9" s="53"/>
      <c r="AI9" s="53"/>
      <c r="AJ9" s="53">
        <v>29</v>
      </c>
      <c r="AK9" s="53">
        <v>1</v>
      </c>
      <c r="AL9" s="53"/>
      <c r="AM9" s="53"/>
      <c r="AN9" s="53"/>
      <c r="AO9" s="54" t="s">
        <v>40</v>
      </c>
      <c r="AP9" s="54"/>
      <c r="AQ9" s="54">
        <v>6</v>
      </c>
      <c r="AR9" s="54">
        <v>6</v>
      </c>
      <c r="AS9" s="54">
        <v>6</v>
      </c>
      <c r="AT9" s="54">
        <v>6</v>
      </c>
      <c r="AU9" s="54">
        <v>6</v>
      </c>
      <c r="AV9" s="54">
        <v>30</v>
      </c>
      <c r="AW9" s="53"/>
      <c r="AX9" s="53">
        <v>6</v>
      </c>
      <c r="AY9" s="53">
        <v>6</v>
      </c>
      <c r="AZ9" s="53">
        <v>6</v>
      </c>
      <c r="BA9" s="53">
        <v>6</v>
      </c>
      <c r="BB9" s="53">
        <v>6</v>
      </c>
      <c r="BC9" s="53">
        <v>30</v>
      </c>
      <c r="BD9" s="29"/>
      <c r="BE9" s="29">
        <v>6</v>
      </c>
      <c r="BF9" s="29">
        <v>6</v>
      </c>
      <c r="BG9" s="29">
        <v>6</v>
      </c>
      <c r="BH9" s="29">
        <v>6</v>
      </c>
      <c r="BI9" s="29">
        <v>6</v>
      </c>
      <c r="BJ9" s="29">
        <v>30</v>
      </c>
      <c r="BK9" s="29" t="s">
        <v>113</v>
      </c>
      <c r="BL9" s="58"/>
      <c r="BM9" s="58">
        <v>0.33</v>
      </c>
      <c r="BN9" s="58">
        <v>0.33</v>
      </c>
      <c r="BO9" s="58">
        <v>0.33</v>
      </c>
      <c r="BP9" s="58">
        <v>0.33</v>
      </c>
      <c r="BQ9" s="58">
        <v>0.33</v>
      </c>
      <c r="BR9" s="47">
        <v>1.65</v>
      </c>
      <c r="BS9" s="55">
        <v>0</v>
      </c>
      <c r="BT9" s="55">
        <v>1.65</v>
      </c>
      <c r="BU9" s="55">
        <v>0</v>
      </c>
      <c r="BV9" s="55">
        <v>3.8875000000000002</v>
      </c>
      <c r="BW9" s="55">
        <v>5.5374999999999996</v>
      </c>
      <c r="BX9" s="55">
        <f t="shared" si="1"/>
        <v>5.5E-2</v>
      </c>
      <c r="BY9" s="55">
        <f t="shared" si="2"/>
        <v>0.18458333333333332</v>
      </c>
      <c r="BZ9" s="14" t="s">
        <v>72</v>
      </c>
    </row>
    <row r="10" spans="1:78" s="15" customFormat="1" ht="28.5" customHeight="1" x14ac:dyDescent="0.3">
      <c r="A10" s="17" t="s">
        <v>57</v>
      </c>
      <c r="B10" s="17" t="s">
        <v>114</v>
      </c>
      <c r="C10" s="34" t="s">
        <v>115</v>
      </c>
      <c r="D10" s="34" t="s">
        <v>60</v>
      </c>
      <c r="E10" s="49"/>
      <c r="F10" s="34" t="s">
        <v>61</v>
      </c>
      <c r="G10" s="34" t="s">
        <v>116</v>
      </c>
      <c r="H10" s="34" t="s">
        <v>117</v>
      </c>
      <c r="I10" s="18" t="s">
        <v>86</v>
      </c>
      <c r="J10" s="49" t="s">
        <v>65</v>
      </c>
      <c r="K10" s="49" t="s">
        <v>66</v>
      </c>
      <c r="L10" s="49" t="s">
        <v>118</v>
      </c>
      <c r="M10" s="49"/>
      <c r="N10" s="49" t="s">
        <v>68</v>
      </c>
      <c r="O10" s="49" t="s">
        <v>69</v>
      </c>
      <c r="P10" s="60">
        <v>30</v>
      </c>
      <c r="Q10" s="51"/>
      <c r="R10" s="51"/>
      <c r="S10" s="51"/>
      <c r="T10" s="51"/>
      <c r="U10" s="51">
        <v>30</v>
      </c>
      <c r="V10" s="51">
        <v>3</v>
      </c>
      <c r="W10" s="51">
        <v>10</v>
      </c>
      <c r="X10" s="51">
        <v>17</v>
      </c>
      <c r="Y10" s="51"/>
      <c r="Z10" s="51"/>
      <c r="AA10" s="51">
        <v>30</v>
      </c>
      <c r="AB10" s="52"/>
      <c r="AC10" s="52"/>
      <c r="AD10" s="52">
        <v>30</v>
      </c>
      <c r="AE10" s="41">
        <v>30</v>
      </c>
      <c r="AF10" s="52" t="s">
        <v>70</v>
      </c>
      <c r="AG10" s="42">
        <v>30</v>
      </c>
      <c r="AH10" s="53"/>
      <c r="AI10" s="53"/>
      <c r="AJ10" s="53">
        <v>30</v>
      </c>
      <c r="AK10" s="53"/>
      <c r="AL10" s="53"/>
      <c r="AM10" s="53"/>
      <c r="AN10" s="53"/>
      <c r="AO10" s="54" t="s">
        <v>71</v>
      </c>
      <c r="AP10" s="54">
        <v>30</v>
      </c>
      <c r="AQ10" s="54"/>
      <c r="AR10" s="54"/>
      <c r="AS10" s="54"/>
      <c r="AT10" s="54"/>
      <c r="AU10" s="54"/>
      <c r="AV10" s="54">
        <v>0</v>
      </c>
      <c r="AW10" s="53">
        <v>30</v>
      </c>
      <c r="AX10" s="53"/>
      <c r="AY10" s="53"/>
      <c r="AZ10" s="53"/>
      <c r="BA10" s="53"/>
      <c r="BB10" s="53"/>
      <c r="BC10" s="53">
        <v>0</v>
      </c>
      <c r="BD10" s="29"/>
      <c r="BE10" s="29">
        <v>30</v>
      </c>
      <c r="BF10" s="29"/>
      <c r="BG10" s="29"/>
      <c r="BH10" s="29"/>
      <c r="BI10" s="29"/>
      <c r="BJ10" s="29">
        <v>30</v>
      </c>
      <c r="BK10" s="29" t="s">
        <v>40</v>
      </c>
      <c r="BL10" s="46"/>
      <c r="BM10" s="46"/>
      <c r="BN10" s="58">
        <v>2.90808</v>
      </c>
      <c r="BO10" s="46"/>
      <c r="BP10" s="46"/>
      <c r="BQ10" s="46"/>
      <c r="BR10" s="47">
        <v>2.90808</v>
      </c>
      <c r="BS10" s="55">
        <v>0</v>
      </c>
      <c r="BT10" s="55">
        <v>2.90808</v>
      </c>
      <c r="BU10" s="55">
        <v>0</v>
      </c>
      <c r="BV10" s="55">
        <v>4.3519199999999998</v>
      </c>
      <c r="BW10" s="55">
        <v>7.26</v>
      </c>
      <c r="BX10" s="55">
        <f t="shared" si="1"/>
        <v>9.6935999999999994E-2</v>
      </c>
      <c r="BY10" s="56">
        <f t="shared" si="2"/>
        <v>0.24199999999999999</v>
      </c>
      <c r="BZ10" s="14" t="s">
        <v>72</v>
      </c>
    </row>
    <row r="11" spans="1:78" s="15" customFormat="1" ht="30.75" customHeight="1" x14ac:dyDescent="0.3">
      <c r="A11" s="17" t="s">
        <v>57</v>
      </c>
      <c r="B11" s="17" t="s">
        <v>119</v>
      </c>
      <c r="C11" s="34" t="s">
        <v>120</v>
      </c>
      <c r="D11" s="34" t="s">
        <v>60</v>
      </c>
      <c r="E11" s="49"/>
      <c r="F11" s="34" t="s">
        <v>61</v>
      </c>
      <c r="G11" s="34" t="s">
        <v>121</v>
      </c>
      <c r="H11" s="34" t="s">
        <v>122</v>
      </c>
      <c r="I11" s="18" t="s">
        <v>123</v>
      </c>
      <c r="J11" s="49" t="s">
        <v>65</v>
      </c>
      <c r="K11" s="49" t="s">
        <v>93</v>
      </c>
      <c r="L11" s="49" t="s">
        <v>124</v>
      </c>
      <c r="M11" s="49"/>
      <c r="N11" s="49" t="s">
        <v>68</v>
      </c>
      <c r="O11" s="49" t="s">
        <v>69</v>
      </c>
      <c r="P11" s="60">
        <v>35</v>
      </c>
      <c r="Q11" s="51"/>
      <c r="R11" s="51"/>
      <c r="S11" s="51"/>
      <c r="T11" s="51"/>
      <c r="U11" s="51">
        <v>35</v>
      </c>
      <c r="V11" s="51">
        <v>3</v>
      </c>
      <c r="W11" s="51">
        <v>30</v>
      </c>
      <c r="X11" s="51">
        <v>2</v>
      </c>
      <c r="Y11" s="51"/>
      <c r="Z11" s="51"/>
      <c r="AA11" s="51">
        <v>35</v>
      </c>
      <c r="AB11" s="52"/>
      <c r="AC11" s="52"/>
      <c r="AD11" s="52">
        <v>35</v>
      </c>
      <c r="AE11" s="41">
        <v>35</v>
      </c>
      <c r="AF11" s="52" t="s">
        <v>70</v>
      </c>
      <c r="AG11" s="42">
        <v>35</v>
      </c>
      <c r="AH11" s="53"/>
      <c r="AI11" s="53"/>
      <c r="AJ11" s="53">
        <v>35</v>
      </c>
      <c r="AK11" s="53"/>
      <c r="AL11" s="53"/>
      <c r="AM11" s="53"/>
      <c r="AN11" s="53"/>
      <c r="AO11" s="54" t="s">
        <v>71</v>
      </c>
      <c r="AP11" s="54">
        <v>35</v>
      </c>
      <c r="AQ11" s="54"/>
      <c r="AR11" s="54"/>
      <c r="AS11" s="54"/>
      <c r="AT11" s="54"/>
      <c r="AU11" s="54"/>
      <c r="AV11" s="54">
        <v>0</v>
      </c>
      <c r="AW11" s="53">
        <v>35</v>
      </c>
      <c r="AX11" s="53"/>
      <c r="AY11" s="53"/>
      <c r="AZ11" s="53"/>
      <c r="BA11" s="53"/>
      <c r="BB11" s="53"/>
      <c r="BC11" s="53">
        <v>0</v>
      </c>
      <c r="BD11" s="29"/>
      <c r="BE11" s="29">
        <v>35</v>
      </c>
      <c r="BF11" s="29"/>
      <c r="BG11" s="29"/>
      <c r="BH11" s="29"/>
      <c r="BI11" s="29"/>
      <c r="BJ11" s="29">
        <v>35</v>
      </c>
      <c r="BK11" s="29" t="s">
        <v>40</v>
      </c>
      <c r="BL11" s="58">
        <v>1.69638</v>
      </c>
      <c r="BM11" s="58">
        <v>1.69638</v>
      </c>
      <c r="BN11" s="46"/>
      <c r="BO11" s="46"/>
      <c r="BP11" s="46"/>
      <c r="BQ11" s="46"/>
      <c r="BR11" s="47">
        <v>1.69638</v>
      </c>
      <c r="BS11" s="55">
        <v>0</v>
      </c>
      <c r="BT11" s="55">
        <v>3.39276</v>
      </c>
      <c r="BU11" s="55">
        <v>0</v>
      </c>
      <c r="BV11" s="55">
        <v>5.2866099999999996</v>
      </c>
      <c r="BW11" s="55">
        <v>8.6793700000000005</v>
      </c>
      <c r="BX11" s="55">
        <f t="shared" si="1"/>
        <v>9.6935999999999994E-2</v>
      </c>
      <c r="BY11" s="55">
        <f t="shared" si="2"/>
        <v>0.24798200000000001</v>
      </c>
      <c r="BZ11" s="14" t="s">
        <v>72</v>
      </c>
    </row>
    <row r="12" spans="1:78" s="15" customFormat="1" ht="30.75" customHeight="1" x14ac:dyDescent="0.3">
      <c r="A12" s="17" t="s">
        <v>57</v>
      </c>
      <c r="B12" s="17" t="s">
        <v>125</v>
      </c>
      <c r="C12" s="34" t="s">
        <v>126</v>
      </c>
      <c r="D12" s="34" t="s">
        <v>60</v>
      </c>
      <c r="E12" s="49" t="s">
        <v>83</v>
      </c>
      <c r="F12" s="34" t="s">
        <v>61</v>
      </c>
      <c r="G12" s="34" t="s">
        <v>127</v>
      </c>
      <c r="H12" s="34" t="s">
        <v>128</v>
      </c>
      <c r="I12" s="18" t="s">
        <v>92</v>
      </c>
      <c r="J12" s="49" t="s">
        <v>65</v>
      </c>
      <c r="K12" s="49" t="s">
        <v>129</v>
      </c>
      <c r="L12" s="49"/>
      <c r="M12" s="49"/>
      <c r="N12" s="49" t="s">
        <v>68</v>
      </c>
      <c r="O12" s="49" t="s">
        <v>69</v>
      </c>
      <c r="P12" s="60">
        <v>48</v>
      </c>
      <c r="Q12" s="51"/>
      <c r="R12" s="51"/>
      <c r="S12" s="51"/>
      <c r="T12" s="51"/>
      <c r="U12" s="51">
        <v>48</v>
      </c>
      <c r="V12" s="51"/>
      <c r="W12" s="51">
        <v>26</v>
      </c>
      <c r="X12" s="51">
        <v>20</v>
      </c>
      <c r="Y12" s="51">
        <v>2</v>
      </c>
      <c r="Z12" s="51"/>
      <c r="AA12" s="51">
        <v>48</v>
      </c>
      <c r="AB12" s="52"/>
      <c r="AC12" s="52"/>
      <c r="AD12" s="52">
        <v>48</v>
      </c>
      <c r="AE12" s="41">
        <v>48</v>
      </c>
      <c r="AF12" s="52" t="s">
        <v>70</v>
      </c>
      <c r="AG12" s="42">
        <v>48</v>
      </c>
      <c r="AH12" s="53"/>
      <c r="AI12" s="53"/>
      <c r="AJ12" s="53">
        <v>48</v>
      </c>
      <c r="AK12" s="53"/>
      <c r="AL12" s="53"/>
      <c r="AM12" s="53"/>
      <c r="AN12" s="53"/>
      <c r="AO12" s="54" t="s">
        <v>40</v>
      </c>
      <c r="AP12" s="54"/>
      <c r="AQ12" s="54">
        <v>48</v>
      </c>
      <c r="AR12" s="54"/>
      <c r="AS12" s="54"/>
      <c r="AT12" s="54"/>
      <c r="AU12" s="54"/>
      <c r="AV12" s="54">
        <v>48</v>
      </c>
      <c r="AW12" s="53">
        <v>48</v>
      </c>
      <c r="AX12" s="53"/>
      <c r="AY12" s="53"/>
      <c r="AZ12" s="53"/>
      <c r="BA12" s="53"/>
      <c r="BB12" s="53"/>
      <c r="BC12" s="53">
        <v>0</v>
      </c>
      <c r="BD12" s="29"/>
      <c r="BE12" s="29"/>
      <c r="BF12" s="29">
        <v>24</v>
      </c>
      <c r="BG12" s="29">
        <v>24</v>
      </c>
      <c r="BH12" s="29"/>
      <c r="BI12" s="29"/>
      <c r="BJ12" s="29">
        <v>48</v>
      </c>
      <c r="BK12" s="29" t="s">
        <v>42</v>
      </c>
      <c r="BL12" s="46"/>
      <c r="BM12" s="46"/>
      <c r="BN12" s="58">
        <v>2.3264640000000001</v>
      </c>
      <c r="BO12" s="58">
        <v>2.3264640000000001</v>
      </c>
      <c r="BP12" s="46"/>
      <c r="BQ12" s="46"/>
      <c r="BR12" s="47">
        <v>4.6529290000000003</v>
      </c>
      <c r="BS12" s="55">
        <v>0</v>
      </c>
      <c r="BT12" s="55">
        <v>4.6529290000000003</v>
      </c>
      <c r="BU12" s="55">
        <v>0</v>
      </c>
      <c r="BV12" s="55">
        <v>6.7645429999999998</v>
      </c>
      <c r="BW12" s="55">
        <v>11.417472</v>
      </c>
      <c r="BX12" s="55">
        <f t="shared" si="1"/>
        <v>9.6936020833333345E-2</v>
      </c>
      <c r="BY12" s="55">
        <f t="shared" si="2"/>
        <v>0.23786399999999999</v>
      </c>
      <c r="BZ12" s="14" t="s">
        <v>72</v>
      </c>
    </row>
    <row r="13" spans="1:78" s="15" customFormat="1" ht="30.75" customHeight="1" x14ac:dyDescent="0.3">
      <c r="A13" s="17" t="s">
        <v>57</v>
      </c>
      <c r="B13" s="17" t="s">
        <v>130</v>
      </c>
      <c r="C13" s="49" t="s">
        <v>131</v>
      </c>
      <c r="D13" s="34" t="s">
        <v>60</v>
      </c>
      <c r="E13" s="49" t="s">
        <v>83</v>
      </c>
      <c r="F13" s="49" t="s">
        <v>61</v>
      </c>
      <c r="G13" s="49" t="s">
        <v>132</v>
      </c>
      <c r="H13" s="49" t="s">
        <v>133</v>
      </c>
      <c r="I13" s="18" t="s">
        <v>134</v>
      </c>
      <c r="J13" s="49" t="s">
        <v>65</v>
      </c>
      <c r="K13" s="49" t="s">
        <v>66</v>
      </c>
      <c r="L13" s="49" t="s">
        <v>135</v>
      </c>
      <c r="M13" s="49"/>
      <c r="N13" s="49" t="s">
        <v>68</v>
      </c>
      <c r="O13" s="49" t="s">
        <v>69</v>
      </c>
      <c r="P13" s="60">
        <v>14</v>
      </c>
      <c r="Q13" s="51"/>
      <c r="R13" s="51"/>
      <c r="S13" s="51"/>
      <c r="T13" s="51"/>
      <c r="U13" s="51">
        <v>14</v>
      </c>
      <c r="V13" s="51">
        <v>5</v>
      </c>
      <c r="W13" s="51">
        <v>9</v>
      </c>
      <c r="X13" s="51"/>
      <c r="Y13" s="51"/>
      <c r="Z13" s="51"/>
      <c r="AA13" s="51">
        <v>14</v>
      </c>
      <c r="AB13" s="52"/>
      <c r="AC13" s="52"/>
      <c r="AD13" s="52">
        <v>14</v>
      </c>
      <c r="AE13" s="41">
        <v>14</v>
      </c>
      <c r="AF13" s="52" t="s">
        <v>70</v>
      </c>
      <c r="AG13" s="42">
        <v>14</v>
      </c>
      <c r="AH13" s="53"/>
      <c r="AI13" s="53"/>
      <c r="AJ13" s="53">
        <v>14</v>
      </c>
      <c r="AK13" s="53"/>
      <c r="AL13" s="53"/>
      <c r="AM13" s="53"/>
      <c r="AN13" s="53"/>
      <c r="AO13" s="54" t="s">
        <v>40</v>
      </c>
      <c r="AP13" s="54"/>
      <c r="AQ13" s="54">
        <v>14</v>
      </c>
      <c r="AR13" s="54"/>
      <c r="AS13" s="54"/>
      <c r="AT13" s="54"/>
      <c r="AU13" s="54"/>
      <c r="AV13" s="54">
        <v>14</v>
      </c>
      <c r="AW13" s="53"/>
      <c r="AX13" s="53">
        <v>14</v>
      </c>
      <c r="AY13" s="53"/>
      <c r="AZ13" s="53"/>
      <c r="BA13" s="53"/>
      <c r="BB13" s="53"/>
      <c r="BC13" s="53">
        <v>14</v>
      </c>
      <c r="BD13" s="29"/>
      <c r="BE13" s="29"/>
      <c r="BF13" s="29">
        <v>14</v>
      </c>
      <c r="BG13" s="29"/>
      <c r="BH13" s="29"/>
      <c r="BI13" s="29"/>
      <c r="BJ13" s="29">
        <v>14</v>
      </c>
      <c r="BK13" s="29" t="s">
        <v>41</v>
      </c>
      <c r="BL13" s="46"/>
      <c r="BM13" s="58">
        <v>1.3571040000000001</v>
      </c>
      <c r="BN13" s="46"/>
      <c r="BO13" s="46"/>
      <c r="BP13" s="46"/>
      <c r="BQ13" s="46"/>
      <c r="BR13" s="47">
        <v>1.3571040000000001</v>
      </c>
      <c r="BS13" s="55">
        <v>0</v>
      </c>
      <c r="BT13" s="55">
        <v>1.3571040000000001</v>
      </c>
      <c r="BU13" s="55">
        <v>0</v>
      </c>
      <c r="BV13" s="55">
        <f>SUM(BW13-BT13)</f>
        <v>2.1428959999999999</v>
      </c>
      <c r="BW13" s="55">
        <v>3.5</v>
      </c>
      <c r="BX13" s="55">
        <f t="shared" si="1"/>
        <v>9.6936000000000008E-2</v>
      </c>
      <c r="BY13" s="55">
        <f t="shared" si="2"/>
        <v>0.25</v>
      </c>
      <c r="BZ13" s="14" t="s">
        <v>72</v>
      </c>
    </row>
    <row r="14" spans="1:78" s="15" customFormat="1" ht="30.75" customHeight="1" x14ac:dyDescent="0.3">
      <c r="A14" s="17" t="s">
        <v>57</v>
      </c>
      <c r="B14" s="17" t="s">
        <v>136</v>
      </c>
      <c r="C14" s="49" t="s">
        <v>131</v>
      </c>
      <c r="D14" s="34" t="s">
        <v>75</v>
      </c>
      <c r="E14" s="49" t="s">
        <v>83</v>
      </c>
      <c r="F14" s="49" t="s">
        <v>77</v>
      </c>
      <c r="G14" s="49" t="s">
        <v>137</v>
      </c>
      <c r="H14" s="49" t="s">
        <v>138</v>
      </c>
      <c r="I14" s="18" t="s">
        <v>65</v>
      </c>
      <c r="J14" s="49" t="s">
        <v>65</v>
      </c>
      <c r="K14" s="49" t="s">
        <v>129</v>
      </c>
      <c r="L14" s="49"/>
      <c r="M14" s="49"/>
      <c r="N14" s="49" t="s">
        <v>68</v>
      </c>
      <c r="O14" s="49" t="s">
        <v>69</v>
      </c>
      <c r="P14" s="60">
        <v>45</v>
      </c>
      <c r="Q14" s="51"/>
      <c r="R14" s="51"/>
      <c r="S14" s="51"/>
      <c r="T14" s="51"/>
      <c r="U14" s="51">
        <v>45</v>
      </c>
      <c r="V14" s="51">
        <v>10</v>
      </c>
      <c r="W14" s="51">
        <v>17</v>
      </c>
      <c r="X14" s="51">
        <v>18</v>
      </c>
      <c r="Y14" s="51"/>
      <c r="Z14" s="51"/>
      <c r="AA14" s="51">
        <v>45</v>
      </c>
      <c r="AB14" s="52"/>
      <c r="AC14" s="52"/>
      <c r="AD14" s="52">
        <v>45</v>
      </c>
      <c r="AE14" s="41">
        <v>45</v>
      </c>
      <c r="AF14" s="52" t="s">
        <v>70</v>
      </c>
      <c r="AG14" s="42">
        <v>45</v>
      </c>
      <c r="AH14" s="53"/>
      <c r="AI14" s="53"/>
      <c r="AJ14" s="53">
        <v>42</v>
      </c>
      <c r="AK14" s="53">
        <v>3</v>
      </c>
      <c r="AL14" s="53">
        <v>3</v>
      </c>
      <c r="AM14" s="53"/>
      <c r="AN14" s="53"/>
      <c r="AO14" s="54" t="s">
        <v>41</v>
      </c>
      <c r="AP14" s="54"/>
      <c r="AQ14" s="54">
        <v>45</v>
      </c>
      <c r="AR14" s="54"/>
      <c r="AS14" s="54"/>
      <c r="AT14" s="54"/>
      <c r="AU14" s="54"/>
      <c r="AV14" s="54">
        <v>45</v>
      </c>
      <c r="AW14" s="53"/>
      <c r="AX14" s="53">
        <v>45</v>
      </c>
      <c r="AY14" s="53"/>
      <c r="AZ14" s="53"/>
      <c r="BA14" s="53"/>
      <c r="BB14" s="53"/>
      <c r="BC14" s="53">
        <v>45</v>
      </c>
      <c r="BD14" s="29"/>
      <c r="BE14" s="29"/>
      <c r="BF14" s="29">
        <v>45</v>
      </c>
      <c r="BG14" s="29"/>
      <c r="BH14" s="29"/>
      <c r="BI14" s="29"/>
      <c r="BJ14" s="29">
        <v>45</v>
      </c>
      <c r="BK14" s="29" t="s">
        <v>41</v>
      </c>
      <c r="BL14" s="46"/>
      <c r="BM14" s="58"/>
      <c r="BN14" s="46">
        <v>4.1310000000000002</v>
      </c>
      <c r="BO14" s="46"/>
      <c r="BP14" s="46"/>
      <c r="BQ14" s="46"/>
      <c r="BR14" s="47">
        <v>4.1310000000000002</v>
      </c>
      <c r="BS14" s="55">
        <v>0</v>
      </c>
      <c r="BT14" s="55">
        <v>4.1310000000000002</v>
      </c>
      <c r="BU14" s="55">
        <v>0</v>
      </c>
      <c r="BV14" s="55">
        <v>12.968999999999999</v>
      </c>
      <c r="BW14" s="55">
        <v>17.100000000000001</v>
      </c>
      <c r="BX14" s="55">
        <f>BT14/U14</f>
        <v>9.1800000000000007E-2</v>
      </c>
      <c r="BY14" s="55">
        <f t="shared" si="2"/>
        <v>0.38</v>
      </c>
      <c r="BZ14" s="14" t="s">
        <v>72</v>
      </c>
    </row>
    <row r="15" spans="1:78" s="15" customFormat="1" ht="30.75" customHeight="1" x14ac:dyDescent="0.3">
      <c r="A15" s="17" t="s">
        <v>57</v>
      </c>
      <c r="B15" s="17" t="s">
        <v>139</v>
      </c>
      <c r="C15" s="49" t="s">
        <v>131</v>
      </c>
      <c r="D15" s="34" t="s">
        <v>75</v>
      </c>
      <c r="E15" s="49" t="s">
        <v>83</v>
      </c>
      <c r="F15" s="49" t="s">
        <v>77</v>
      </c>
      <c r="G15" s="49" t="s">
        <v>140</v>
      </c>
      <c r="H15" s="49" t="s">
        <v>141</v>
      </c>
      <c r="I15" s="18" t="s">
        <v>65</v>
      </c>
      <c r="J15" s="49" t="s">
        <v>65</v>
      </c>
      <c r="K15" s="49" t="s">
        <v>129</v>
      </c>
      <c r="L15" s="49"/>
      <c r="M15" s="49"/>
      <c r="N15" s="49" t="s">
        <v>106</v>
      </c>
      <c r="O15" s="49" t="s">
        <v>142</v>
      </c>
      <c r="P15" s="60">
        <v>40</v>
      </c>
      <c r="Q15" s="51"/>
      <c r="R15" s="51"/>
      <c r="S15" s="51"/>
      <c r="T15" s="51"/>
      <c r="U15" s="51">
        <v>40</v>
      </c>
      <c r="V15" s="51"/>
      <c r="W15" s="51"/>
      <c r="X15" s="51"/>
      <c r="Y15" s="51"/>
      <c r="Z15" s="51"/>
      <c r="AA15" s="51">
        <v>40</v>
      </c>
      <c r="AB15" s="52"/>
      <c r="AC15" s="52"/>
      <c r="AD15" s="52">
        <v>40</v>
      </c>
      <c r="AE15" s="41">
        <v>40</v>
      </c>
      <c r="AF15" s="52" t="s">
        <v>70</v>
      </c>
      <c r="AG15" s="42">
        <v>40</v>
      </c>
      <c r="AH15" s="53"/>
      <c r="AI15" s="53"/>
      <c r="AJ15" s="53">
        <v>40</v>
      </c>
      <c r="AK15" s="53"/>
      <c r="AL15" s="53"/>
      <c r="AM15" s="53"/>
      <c r="AN15" s="53"/>
      <c r="AO15" s="54" t="s">
        <v>43</v>
      </c>
      <c r="AP15" s="54"/>
      <c r="AQ15" s="54"/>
      <c r="AR15" s="54"/>
      <c r="AS15" s="54"/>
      <c r="AT15" s="54">
        <v>40</v>
      </c>
      <c r="AU15" s="54"/>
      <c r="AV15" s="54">
        <v>40</v>
      </c>
      <c r="AW15" s="53"/>
      <c r="AX15" s="53"/>
      <c r="AY15" s="53"/>
      <c r="AZ15" s="53"/>
      <c r="BA15" s="53">
        <v>40</v>
      </c>
      <c r="BB15" s="53"/>
      <c r="BC15" s="53">
        <v>40</v>
      </c>
      <c r="BD15" s="29"/>
      <c r="BE15" s="29"/>
      <c r="BF15" s="29"/>
      <c r="BG15" s="29"/>
      <c r="BH15" s="29"/>
      <c r="BI15" s="29">
        <v>40</v>
      </c>
      <c r="BJ15" s="29">
        <v>40</v>
      </c>
      <c r="BK15" s="29" t="s">
        <v>44</v>
      </c>
      <c r="BL15" s="46"/>
      <c r="BM15" s="58"/>
      <c r="BN15" s="46"/>
      <c r="BO15" s="46"/>
      <c r="BP15" s="46">
        <v>3.6720000000000002</v>
      </c>
      <c r="BQ15" s="46"/>
      <c r="BR15" s="47">
        <v>3.6720000000000002</v>
      </c>
      <c r="BS15" s="55">
        <v>0</v>
      </c>
      <c r="BT15" s="55">
        <v>3.6720000000000002</v>
      </c>
      <c r="BU15" s="55">
        <v>0</v>
      </c>
      <c r="BV15" s="55">
        <v>11.528</v>
      </c>
      <c r="BW15" s="55">
        <v>15.2</v>
      </c>
      <c r="BX15" s="55">
        <f>BT15/U15</f>
        <v>9.1800000000000007E-2</v>
      </c>
      <c r="BY15" s="55">
        <f t="shared" si="2"/>
        <v>0.38</v>
      </c>
      <c r="BZ15" s="14" t="s">
        <v>143</v>
      </c>
    </row>
    <row r="16" spans="1:78" s="15" customFormat="1" ht="22.05" customHeight="1" x14ac:dyDescent="0.3">
      <c r="A16" s="17" t="s">
        <v>144</v>
      </c>
      <c r="B16" s="17" t="s">
        <v>145</v>
      </c>
      <c r="C16" s="49" t="s">
        <v>146</v>
      </c>
      <c r="D16" s="34" t="s">
        <v>75</v>
      </c>
      <c r="E16" s="49" t="s">
        <v>83</v>
      </c>
      <c r="F16" s="49" t="s">
        <v>61</v>
      </c>
      <c r="G16" s="49"/>
      <c r="H16" s="49" t="s">
        <v>147</v>
      </c>
      <c r="I16" s="18" t="s">
        <v>148</v>
      </c>
      <c r="J16" s="49"/>
      <c r="K16" s="49" t="s">
        <v>66</v>
      </c>
      <c r="L16" s="49" t="s">
        <v>149</v>
      </c>
      <c r="M16" s="49"/>
      <c r="N16" s="49" t="s">
        <v>106</v>
      </c>
      <c r="O16" s="49" t="s">
        <v>69</v>
      </c>
      <c r="P16" s="60">
        <v>33</v>
      </c>
      <c r="Q16" s="51"/>
      <c r="R16" s="51"/>
      <c r="S16" s="51"/>
      <c r="T16" s="51"/>
      <c r="U16" s="51">
        <v>33</v>
      </c>
      <c r="V16" s="51"/>
      <c r="W16" s="51">
        <v>26</v>
      </c>
      <c r="X16" s="51">
        <v>7</v>
      </c>
      <c r="Y16" s="51"/>
      <c r="Z16" s="51"/>
      <c r="AA16" s="51">
        <v>33</v>
      </c>
      <c r="AB16" s="52"/>
      <c r="AC16" s="52"/>
      <c r="AD16" s="52">
        <v>33</v>
      </c>
      <c r="AE16" s="41">
        <v>33</v>
      </c>
      <c r="AF16" s="52" t="s">
        <v>70</v>
      </c>
      <c r="AG16" s="61">
        <v>33</v>
      </c>
      <c r="AH16" s="53"/>
      <c r="AI16" s="53"/>
      <c r="AJ16" s="53">
        <v>30</v>
      </c>
      <c r="AK16" s="53">
        <v>3</v>
      </c>
      <c r="AL16" s="53">
        <v>3</v>
      </c>
      <c r="AM16" s="53"/>
      <c r="AN16" s="53"/>
      <c r="AO16" s="54" t="s">
        <v>40</v>
      </c>
      <c r="AP16" s="54"/>
      <c r="AQ16" s="54">
        <v>33</v>
      </c>
      <c r="AR16" s="54"/>
      <c r="AS16" s="54"/>
      <c r="AT16" s="54"/>
      <c r="AU16" s="54"/>
      <c r="AV16" s="54">
        <v>33</v>
      </c>
      <c r="AW16" s="53"/>
      <c r="AX16" s="53">
        <v>33</v>
      </c>
      <c r="AY16" s="53"/>
      <c r="AZ16" s="53"/>
      <c r="BA16" s="53"/>
      <c r="BB16" s="53"/>
      <c r="BC16" s="53">
        <v>33</v>
      </c>
      <c r="BD16" s="29"/>
      <c r="BE16" s="29"/>
      <c r="BF16" s="29"/>
      <c r="BG16" s="29">
        <v>33</v>
      </c>
      <c r="BH16" s="29"/>
      <c r="BI16" s="29"/>
      <c r="BJ16" s="29">
        <v>33</v>
      </c>
      <c r="BK16" s="29" t="s">
        <v>42</v>
      </c>
      <c r="BL16" s="46"/>
      <c r="BM16" s="58">
        <v>2</v>
      </c>
      <c r="BN16" s="46">
        <v>2.4790000000000001</v>
      </c>
      <c r="BO16" s="46"/>
      <c r="BP16" s="46"/>
      <c r="BQ16" s="46"/>
      <c r="BR16" s="57">
        <v>4.4790000000000001</v>
      </c>
      <c r="BS16" s="55">
        <v>0</v>
      </c>
      <c r="BT16" s="56">
        <v>4.4790000000000001</v>
      </c>
      <c r="BU16" s="55">
        <v>0</v>
      </c>
      <c r="BV16" s="56">
        <v>2.641</v>
      </c>
      <c r="BW16" s="55">
        <f>+BV16+BT16</f>
        <v>7.12</v>
      </c>
      <c r="BX16" s="55">
        <f t="shared" si="1"/>
        <v>0.13572727272727272</v>
      </c>
      <c r="BY16" s="55">
        <f t="shared" si="2"/>
        <v>0.21575757575757576</v>
      </c>
      <c r="BZ16" s="14"/>
    </row>
    <row r="17" spans="1:78" s="15" customFormat="1" ht="22.05" customHeight="1" x14ac:dyDescent="0.3">
      <c r="A17" s="17" t="s">
        <v>150</v>
      </c>
      <c r="B17" s="17" t="s">
        <v>151</v>
      </c>
      <c r="C17" s="49" t="s">
        <v>152</v>
      </c>
      <c r="D17" s="34" t="s">
        <v>75</v>
      </c>
      <c r="E17" s="49" t="s">
        <v>76</v>
      </c>
      <c r="F17" s="49" t="s">
        <v>61</v>
      </c>
      <c r="G17" s="49" t="s">
        <v>153</v>
      </c>
      <c r="H17" s="49" t="s">
        <v>154</v>
      </c>
      <c r="I17" s="49" t="s">
        <v>155</v>
      </c>
      <c r="J17" s="49" t="s">
        <v>155</v>
      </c>
      <c r="K17" s="49" t="s">
        <v>98</v>
      </c>
      <c r="L17" s="49" t="s">
        <v>156</v>
      </c>
      <c r="M17" s="49"/>
      <c r="N17" s="49" t="s">
        <v>68</v>
      </c>
      <c r="O17" s="49" t="s">
        <v>157</v>
      </c>
      <c r="P17" s="60">
        <v>20</v>
      </c>
      <c r="Q17" s="51">
        <v>16</v>
      </c>
      <c r="R17" s="51"/>
      <c r="S17" s="51"/>
      <c r="T17" s="51"/>
      <c r="U17" s="51">
        <v>36</v>
      </c>
      <c r="V17" s="51">
        <v>8</v>
      </c>
      <c r="W17" s="51">
        <v>18</v>
      </c>
      <c r="X17" s="51">
        <v>10</v>
      </c>
      <c r="Y17" s="51"/>
      <c r="Z17" s="51"/>
      <c r="AA17" s="51">
        <v>36</v>
      </c>
      <c r="AB17" s="52"/>
      <c r="AC17" s="52"/>
      <c r="AD17" s="52">
        <v>36</v>
      </c>
      <c r="AE17" s="41">
        <v>36</v>
      </c>
      <c r="AF17" s="52" t="s">
        <v>70</v>
      </c>
      <c r="AG17" s="61">
        <v>36</v>
      </c>
      <c r="AH17" s="53"/>
      <c r="AI17" s="53"/>
      <c r="AJ17" s="53">
        <v>36</v>
      </c>
      <c r="AK17" s="53"/>
      <c r="AL17" s="53"/>
      <c r="AM17" s="53"/>
      <c r="AN17" s="53"/>
      <c r="AO17" s="54" t="s">
        <v>40</v>
      </c>
      <c r="AP17" s="54"/>
      <c r="AQ17" s="54">
        <v>36</v>
      </c>
      <c r="AR17" s="54"/>
      <c r="AS17" s="54"/>
      <c r="AT17" s="54"/>
      <c r="AU17" s="54"/>
      <c r="AV17" s="54">
        <v>36</v>
      </c>
      <c r="AW17" s="53"/>
      <c r="AX17" s="53">
        <v>36</v>
      </c>
      <c r="AY17" s="53"/>
      <c r="AZ17" s="53"/>
      <c r="BA17" s="53"/>
      <c r="BB17" s="53"/>
      <c r="BC17" s="53">
        <v>36</v>
      </c>
      <c r="BD17" s="29"/>
      <c r="BE17" s="29"/>
      <c r="BF17" s="29">
        <v>36</v>
      </c>
      <c r="BG17" s="29"/>
      <c r="BH17" s="29"/>
      <c r="BI17" s="29"/>
      <c r="BJ17" s="29">
        <v>36</v>
      </c>
      <c r="BK17" s="29" t="s">
        <v>41</v>
      </c>
      <c r="BL17" s="46"/>
      <c r="BM17" s="46">
        <v>3.597</v>
      </c>
      <c r="BN17" s="46"/>
      <c r="BO17" s="46"/>
      <c r="BP17" s="46"/>
      <c r="BQ17" s="46"/>
      <c r="BR17" s="57">
        <v>3.597</v>
      </c>
      <c r="BS17" s="55">
        <v>0</v>
      </c>
      <c r="BT17" s="56">
        <v>3.597</v>
      </c>
      <c r="BU17" s="55">
        <v>0</v>
      </c>
      <c r="BV17" s="56">
        <v>4.883</v>
      </c>
      <c r="BW17" s="55">
        <v>8.48</v>
      </c>
      <c r="BX17" s="55">
        <f t="shared" si="1"/>
        <v>9.9916666666666668E-2</v>
      </c>
      <c r="BY17" s="55">
        <f t="shared" si="2"/>
        <v>0.23555555555555557</v>
      </c>
    </row>
    <row r="18" spans="1:78" s="15" customFormat="1" ht="27" customHeight="1" x14ac:dyDescent="0.3">
      <c r="A18" s="17" t="s">
        <v>150</v>
      </c>
      <c r="B18" s="17" t="s">
        <v>158</v>
      </c>
      <c r="C18" s="49" t="s">
        <v>159</v>
      </c>
      <c r="D18" s="34" t="s">
        <v>75</v>
      </c>
      <c r="E18" s="49" t="s">
        <v>76</v>
      </c>
      <c r="F18" s="49" t="s">
        <v>61</v>
      </c>
      <c r="G18" s="49" t="s">
        <v>160</v>
      </c>
      <c r="H18" s="49" t="s">
        <v>161</v>
      </c>
      <c r="I18" s="49" t="s">
        <v>155</v>
      </c>
      <c r="J18" s="49" t="s">
        <v>155</v>
      </c>
      <c r="K18" s="49" t="s">
        <v>66</v>
      </c>
      <c r="L18" s="49" t="s">
        <v>162</v>
      </c>
      <c r="M18" s="49"/>
      <c r="N18" s="49" t="s">
        <v>68</v>
      </c>
      <c r="O18" s="49" t="s">
        <v>163</v>
      </c>
      <c r="P18" s="60">
        <v>0</v>
      </c>
      <c r="Q18" s="51">
        <v>38</v>
      </c>
      <c r="R18" s="51"/>
      <c r="S18" s="51"/>
      <c r="T18" s="51"/>
      <c r="U18" s="51">
        <v>38</v>
      </c>
      <c r="V18" s="51">
        <v>8</v>
      </c>
      <c r="W18" s="51">
        <v>18</v>
      </c>
      <c r="X18" s="51">
        <v>12</v>
      </c>
      <c r="Y18" s="51"/>
      <c r="Z18" s="51"/>
      <c r="AA18" s="51">
        <v>38</v>
      </c>
      <c r="AB18" s="52"/>
      <c r="AC18" s="52"/>
      <c r="AD18" s="52">
        <v>38</v>
      </c>
      <c r="AE18" s="41">
        <v>38</v>
      </c>
      <c r="AF18" s="59" t="s">
        <v>164</v>
      </c>
      <c r="AG18" s="61">
        <v>38</v>
      </c>
      <c r="AH18" s="53"/>
      <c r="AI18" s="53"/>
      <c r="AJ18" s="53">
        <v>34</v>
      </c>
      <c r="AK18" s="53">
        <v>4</v>
      </c>
      <c r="AL18" s="53"/>
      <c r="AM18" s="53"/>
      <c r="AN18" s="53"/>
      <c r="AO18" s="54" t="s">
        <v>40</v>
      </c>
      <c r="AP18" s="54"/>
      <c r="AQ18" s="54">
        <v>38</v>
      </c>
      <c r="AR18" s="54"/>
      <c r="AS18" s="54"/>
      <c r="AT18" s="54"/>
      <c r="AU18" s="54"/>
      <c r="AV18" s="54">
        <v>38</v>
      </c>
      <c r="AW18" s="53"/>
      <c r="AX18" s="53">
        <v>38</v>
      </c>
      <c r="AY18" s="53"/>
      <c r="AZ18" s="53"/>
      <c r="BA18" s="53"/>
      <c r="BB18" s="53"/>
      <c r="BC18" s="53">
        <v>38</v>
      </c>
      <c r="BD18" s="29"/>
      <c r="BE18" s="29"/>
      <c r="BF18" s="29">
        <v>38</v>
      </c>
      <c r="BG18" s="29"/>
      <c r="BH18" s="29"/>
      <c r="BI18" s="29"/>
      <c r="BJ18" s="29">
        <v>38</v>
      </c>
      <c r="BK18" s="29" t="s">
        <v>41</v>
      </c>
      <c r="BL18" s="46"/>
      <c r="BM18" s="58">
        <v>3.02</v>
      </c>
      <c r="BN18" s="46"/>
      <c r="BO18" s="46"/>
      <c r="BP18" s="62"/>
      <c r="BQ18" s="46"/>
      <c r="BR18" s="47">
        <v>3.02</v>
      </c>
      <c r="BS18" s="55">
        <v>0</v>
      </c>
      <c r="BT18" s="55">
        <v>3.02</v>
      </c>
      <c r="BU18" s="55">
        <v>0</v>
      </c>
      <c r="BV18" s="56">
        <v>5.5940000000000003</v>
      </c>
      <c r="BW18" s="56">
        <v>8.6140000000000008</v>
      </c>
      <c r="BX18" s="55">
        <f t="shared" si="1"/>
        <v>7.9473684210526321E-2</v>
      </c>
      <c r="BY18" s="55">
        <f t="shared" si="2"/>
        <v>0.22668421052631582</v>
      </c>
    </row>
    <row r="19" spans="1:78" s="15" customFormat="1" ht="29.25" customHeight="1" x14ac:dyDescent="0.3">
      <c r="A19" s="17" t="s">
        <v>150</v>
      </c>
      <c r="B19" s="17" t="s">
        <v>165</v>
      </c>
      <c r="C19" s="49" t="s">
        <v>166</v>
      </c>
      <c r="D19" s="34" t="s">
        <v>75</v>
      </c>
      <c r="E19" s="49" t="s">
        <v>76</v>
      </c>
      <c r="F19" s="49" t="s">
        <v>61</v>
      </c>
      <c r="G19" s="49" t="s">
        <v>160</v>
      </c>
      <c r="H19" s="49" t="s">
        <v>167</v>
      </c>
      <c r="I19" s="49" t="s">
        <v>155</v>
      </c>
      <c r="J19" s="49" t="s">
        <v>155</v>
      </c>
      <c r="K19" s="49" t="s">
        <v>66</v>
      </c>
      <c r="L19" s="49" t="s">
        <v>162</v>
      </c>
      <c r="M19" s="49"/>
      <c r="N19" s="49" t="s">
        <v>68</v>
      </c>
      <c r="O19" s="49" t="s">
        <v>69</v>
      </c>
      <c r="P19" s="60">
        <v>53</v>
      </c>
      <c r="Q19" s="51"/>
      <c r="R19" s="51"/>
      <c r="S19" s="51"/>
      <c r="T19" s="51"/>
      <c r="U19" s="51">
        <v>53</v>
      </c>
      <c r="V19" s="51">
        <v>8</v>
      </c>
      <c r="W19" s="51">
        <v>23</v>
      </c>
      <c r="X19" s="51">
        <v>22</v>
      </c>
      <c r="Y19" s="51"/>
      <c r="Z19" s="51"/>
      <c r="AA19" s="51">
        <v>53</v>
      </c>
      <c r="AB19" s="52"/>
      <c r="AC19" s="52"/>
      <c r="AD19" s="52">
        <v>53</v>
      </c>
      <c r="AE19" s="41">
        <v>53</v>
      </c>
      <c r="AF19" s="52" t="s">
        <v>70</v>
      </c>
      <c r="AG19" s="61">
        <v>53</v>
      </c>
      <c r="AH19" s="53"/>
      <c r="AI19" s="53"/>
      <c r="AJ19" s="53">
        <v>49</v>
      </c>
      <c r="AK19" s="53">
        <v>4</v>
      </c>
      <c r="AL19" s="53"/>
      <c r="AM19" s="53"/>
      <c r="AN19" s="53"/>
      <c r="AO19" s="54" t="s">
        <v>41</v>
      </c>
      <c r="AP19" s="54"/>
      <c r="AQ19" s="54"/>
      <c r="AR19" s="54">
        <v>53</v>
      </c>
      <c r="AS19" s="54"/>
      <c r="AT19" s="54"/>
      <c r="AU19" s="54"/>
      <c r="AV19" s="54">
        <v>53</v>
      </c>
      <c r="AW19" s="53"/>
      <c r="AX19" s="53"/>
      <c r="AY19" s="53">
        <v>53</v>
      </c>
      <c r="AZ19" s="53"/>
      <c r="BA19" s="53"/>
      <c r="BB19" s="53"/>
      <c r="BC19" s="53">
        <v>53</v>
      </c>
      <c r="BD19" s="29"/>
      <c r="BE19" s="29"/>
      <c r="BF19" s="29"/>
      <c r="BG19" s="29">
        <v>53</v>
      </c>
      <c r="BH19" s="29"/>
      <c r="BI19" s="29"/>
      <c r="BJ19" s="29">
        <v>53</v>
      </c>
      <c r="BK19" s="29" t="s">
        <v>42</v>
      </c>
      <c r="BL19" s="46"/>
      <c r="BM19" s="46"/>
      <c r="BN19" s="58">
        <v>4.5</v>
      </c>
      <c r="BO19" s="58">
        <v>1.71</v>
      </c>
      <c r="BP19" s="62"/>
      <c r="BQ19" s="46"/>
      <c r="BR19" s="47">
        <v>6.21</v>
      </c>
      <c r="BS19" s="55">
        <v>0</v>
      </c>
      <c r="BT19" s="55">
        <v>6.21</v>
      </c>
      <c r="BU19" s="55">
        <v>0</v>
      </c>
      <c r="BV19" s="56">
        <v>6.5890000000000004</v>
      </c>
      <c r="BW19" s="56">
        <v>12.798999999999999</v>
      </c>
      <c r="BX19" s="55">
        <f t="shared" si="1"/>
        <v>0.11716981132075471</v>
      </c>
      <c r="BY19" s="55">
        <f t="shared" si="2"/>
        <v>0.24149056603773583</v>
      </c>
    </row>
    <row r="20" spans="1:78" s="15" customFormat="1" ht="22.05" customHeight="1" x14ac:dyDescent="0.3">
      <c r="A20" s="17" t="s">
        <v>168</v>
      </c>
      <c r="B20" s="17" t="s">
        <v>169</v>
      </c>
      <c r="C20" s="49" t="s">
        <v>170</v>
      </c>
      <c r="D20" s="34" t="s">
        <v>75</v>
      </c>
      <c r="E20" s="49" t="s">
        <v>76</v>
      </c>
      <c r="F20" s="49" t="s">
        <v>61</v>
      </c>
      <c r="G20" s="49" t="s">
        <v>171</v>
      </c>
      <c r="H20" s="49" t="s">
        <v>172</v>
      </c>
      <c r="I20" s="49" t="s">
        <v>110</v>
      </c>
      <c r="J20" s="49" t="s">
        <v>168</v>
      </c>
      <c r="K20" s="49" t="s">
        <v>129</v>
      </c>
      <c r="L20" s="49"/>
      <c r="M20" s="49"/>
      <c r="N20" s="49" t="s">
        <v>106</v>
      </c>
      <c r="O20" s="49" t="s">
        <v>69</v>
      </c>
      <c r="P20" s="60">
        <v>30</v>
      </c>
      <c r="Q20" s="51"/>
      <c r="R20" s="51"/>
      <c r="S20" s="51"/>
      <c r="T20" s="51"/>
      <c r="U20" s="51">
        <v>30</v>
      </c>
      <c r="V20" s="51">
        <v>27</v>
      </c>
      <c r="W20" s="51">
        <v>3</v>
      </c>
      <c r="X20" s="51"/>
      <c r="Y20" s="51"/>
      <c r="Z20" s="51"/>
      <c r="AA20" s="51">
        <v>30</v>
      </c>
      <c r="AB20" s="52"/>
      <c r="AC20" s="52"/>
      <c r="AD20" s="52">
        <v>30</v>
      </c>
      <c r="AE20" s="41">
        <v>30</v>
      </c>
      <c r="AF20" s="52" t="s">
        <v>70</v>
      </c>
      <c r="AG20" s="61">
        <v>30</v>
      </c>
      <c r="AH20" s="53"/>
      <c r="AI20" s="53"/>
      <c r="AJ20" s="53"/>
      <c r="AK20" s="53">
        <v>30</v>
      </c>
      <c r="AL20" s="53">
        <v>3</v>
      </c>
      <c r="AM20" s="53">
        <v>27</v>
      </c>
      <c r="AN20" s="53"/>
      <c r="AO20" s="54" t="s">
        <v>41</v>
      </c>
      <c r="AP20" s="54"/>
      <c r="AQ20" s="54"/>
      <c r="AR20" s="54"/>
      <c r="AS20" s="54">
        <v>30</v>
      </c>
      <c r="AT20" s="54"/>
      <c r="AU20" s="54"/>
      <c r="AV20" s="54">
        <v>30</v>
      </c>
      <c r="AW20" s="53"/>
      <c r="AX20" s="53"/>
      <c r="AY20" s="53"/>
      <c r="AZ20" s="53">
        <v>30</v>
      </c>
      <c r="BA20" s="53"/>
      <c r="BB20" s="53"/>
      <c r="BC20" s="53">
        <v>30</v>
      </c>
      <c r="BD20" s="29"/>
      <c r="BE20" s="29"/>
      <c r="BF20" s="29"/>
      <c r="BG20" s="29"/>
      <c r="BH20" s="29">
        <v>30</v>
      </c>
      <c r="BI20" s="29"/>
      <c r="BJ20" s="29">
        <v>30</v>
      </c>
      <c r="BK20" s="29" t="s">
        <v>43</v>
      </c>
      <c r="BL20" s="46">
        <v>0.3</v>
      </c>
      <c r="BM20" s="46"/>
      <c r="BN20" s="46"/>
      <c r="BO20" s="58">
        <v>1.8</v>
      </c>
      <c r="BP20" s="58">
        <v>1.9</v>
      </c>
      <c r="BQ20" s="58"/>
      <c r="BR20" s="47">
        <v>3.7</v>
      </c>
      <c r="BS20" s="55">
        <v>0</v>
      </c>
      <c r="BT20" s="56">
        <v>3.698</v>
      </c>
      <c r="BU20" s="55">
        <v>0</v>
      </c>
      <c r="BV20" s="56">
        <v>3.8010000000000002</v>
      </c>
      <c r="BW20" s="55">
        <v>7.5</v>
      </c>
      <c r="BX20" s="55">
        <f t="shared" si="1"/>
        <v>0.12326666666666666</v>
      </c>
      <c r="BY20" s="55">
        <f t="shared" si="2"/>
        <v>0.25</v>
      </c>
      <c r="BZ20" s="14" t="s">
        <v>173</v>
      </c>
    </row>
    <row r="21" spans="1:78" s="15" customFormat="1" ht="62.4" x14ac:dyDescent="0.3">
      <c r="A21" s="17" t="s">
        <v>174</v>
      </c>
      <c r="B21" s="17" t="s">
        <v>175</v>
      </c>
      <c r="C21" s="49" t="s">
        <v>176</v>
      </c>
      <c r="D21" s="34" t="s">
        <v>75</v>
      </c>
      <c r="E21" s="49" t="s">
        <v>76</v>
      </c>
      <c r="F21" s="49" t="s">
        <v>110</v>
      </c>
      <c r="G21" s="49" t="s">
        <v>177</v>
      </c>
      <c r="H21" s="63" t="s">
        <v>178</v>
      </c>
      <c r="I21" s="49" t="s">
        <v>179</v>
      </c>
      <c r="J21" s="49" t="s">
        <v>180</v>
      </c>
      <c r="K21" s="49" t="s">
        <v>181</v>
      </c>
      <c r="L21" s="49" t="s">
        <v>182</v>
      </c>
      <c r="M21" s="49" t="s">
        <v>183</v>
      </c>
      <c r="N21" s="49" t="s">
        <v>68</v>
      </c>
      <c r="O21" s="49" t="s">
        <v>69</v>
      </c>
      <c r="P21" s="60">
        <v>77</v>
      </c>
      <c r="Q21" s="51"/>
      <c r="R21" s="51"/>
      <c r="S21" s="51"/>
      <c r="T21" s="51"/>
      <c r="U21" s="51">
        <f>SUM(P21:T21)</f>
        <v>77</v>
      </c>
      <c r="V21" s="51">
        <v>24</v>
      </c>
      <c r="W21" s="51">
        <v>26</v>
      </c>
      <c r="X21" s="51">
        <v>22</v>
      </c>
      <c r="Y21" s="51">
        <v>5</v>
      </c>
      <c r="Z21" s="51"/>
      <c r="AA21" s="51">
        <f>SUM(V21:Z21)</f>
        <v>77</v>
      </c>
      <c r="AB21" s="52"/>
      <c r="AC21" s="52"/>
      <c r="AD21" s="52">
        <f>AA21</f>
        <v>77</v>
      </c>
      <c r="AE21" s="41">
        <v>77</v>
      </c>
      <c r="AF21" s="52" t="s">
        <v>70</v>
      </c>
      <c r="AG21" s="61">
        <f>AA21</f>
        <v>77</v>
      </c>
      <c r="AH21" s="53" t="s">
        <v>184</v>
      </c>
      <c r="AI21" s="53" t="s">
        <v>184</v>
      </c>
      <c r="AJ21" s="53">
        <v>71</v>
      </c>
      <c r="AK21" s="64">
        <f>0.075*AG21</f>
        <v>5.7749999999999995</v>
      </c>
      <c r="AL21" s="64">
        <f>AG21*0.075</f>
        <v>5.7749999999999995</v>
      </c>
      <c r="AM21" s="53"/>
      <c r="AN21" s="53"/>
      <c r="AO21" s="54" t="s">
        <v>185</v>
      </c>
      <c r="AP21" s="54"/>
      <c r="AQ21" s="54">
        <v>77</v>
      </c>
      <c r="AR21" s="54"/>
      <c r="AS21" s="54"/>
      <c r="AT21" s="54"/>
      <c r="AU21" s="54"/>
      <c r="AV21" s="54">
        <f>SUM(AP21:AU21)</f>
        <v>77</v>
      </c>
      <c r="AW21" s="53"/>
      <c r="AX21" s="53">
        <v>77</v>
      </c>
      <c r="AY21" s="53"/>
      <c r="AZ21" s="53"/>
      <c r="BA21" s="53"/>
      <c r="BB21" s="53"/>
      <c r="BC21" s="53">
        <f>SUM(AW21:BB21)</f>
        <v>77</v>
      </c>
      <c r="BD21" s="29"/>
      <c r="BE21" s="29"/>
      <c r="BF21" s="29">
        <v>18</v>
      </c>
      <c r="BG21" s="29">
        <v>33</v>
      </c>
      <c r="BH21" s="29">
        <v>26</v>
      </c>
      <c r="BI21" s="29"/>
      <c r="BJ21" s="29">
        <f>SUM(BD21:BI21)</f>
        <v>77</v>
      </c>
      <c r="BK21" s="29" t="s">
        <v>43</v>
      </c>
      <c r="BL21" s="65">
        <v>1.1719999999999999</v>
      </c>
      <c r="BM21" s="65">
        <v>2.9319999999999999</v>
      </c>
      <c r="BN21" s="65">
        <v>2.9319999999999999</v>
      </c>
      <c r="BO21" s="65">
        <v>2.9319999999999999</v>
      </c>
      <c r="BP21" s="65">
        <v>1.758</v>
      </c>
      <c r="BQ21" s="65"/>
      <c r="BR21" s="47">
        <v>10.554</v>
      </c>
      <c r="BS21" s="55">
        <v>0</v>
      </c>
      <c r="BT21" s="55">
        <f>BL21+BR21</f>
        <v>11.726000000000001</v>
      </c>
      <c r="BU21" s="55">
        <v>0</v>
      </c>
      <c r="BV21" s="56">
        <f>(0.275*AA21)-BT21</f>
        <v>9.4489999999999998</v>
      </c>
      <c r="BW21" s="55">
        <f t="shared" ref="BW21:BW26" si="4">BT21+BU21+BV21</f>
        <v>21.175000000000001</v>
      </c>
      <c r="BX21" s="55">
        <f t="shared" si="1"/>
        <v>0.1522857142857143</v>
      </c>
      <c r="BY21" s="56">
        <f t="shared" si="2"/>
        <v>0.27500000000000002</v>
      </c>
    </row>
    <row r="22" spans="1:78" s="15" customFormat="1" ht="62.4" x14ac:dyDescent="0.3">
      <c r="A22" s="17" t="s">
        <v>174</v>
      </c>
      <c r="B22" s="17" t="s">
        <v>186</v>
      </c>
      <c r="C22" s="50" t="s">
        <v>187</v>
      </c>
      <c r="D22" s="34" t="s">
        <v>75</v>
      </c>
      <c r="E22" s="49" t="s">
        <v>76</v>
      </c>
      <c r="F22" s="49" t="s">
        <v>110</v>
      </c>
      <c r="G22" s="49" t="s">
        <v>177</v>
      </c>
      <c r="H22" s="63" t="s">
        <v>178</v>
      </c>
      <c r="I22" s="49" t="s">
        <v>179</v>
      </c>
      <c r="J22" s="49" t="s">
        <v>180</v>
      </c>
      <c r="K22" s="49" t="s">
        <v>181</v>
      </c>
      <c r="L22" s="49" t="s">
        <v>182</v>
      </c>
      <c r="M22" s="49" t="s">
        <v>183</v>
      </c>
      <c r="N22" s="49" t="s">
        <v>68</v>
      </c>
      <c r="O22" s="49" t="s">
        <v>163</v>
      </c>
      <c r="P22" s="60">
        <v>0</v>
      </c>
      <c r="Q22" s="51">
        <v>51</v>
      </c>
      <c r="R22" s="51"/>
      <c r="S22" s="51"/>
      <c r="T22" s="51"/>
      <c r="U22" s="51">
        <f t="shared" ref="U22:U28" si="5">SUM(P22:T22)</f>
        <v>51</v>
      </c>
      <c r="V22" s="51"/>
      <c r="W22" s="51">
        <v>26</v>
      </c>
      <c r="X22" s="51">
        <v>25</v>
      </c>
      <c r="Y22" s="51"/>
      <c r="Z22" s="51"/>
      <c r="AA22" s="51">
        <f t="shared" ref="AA22:AA28" si="6">SUM(V22:Z22)</f>
        <v>51</v>
      </c>
      <c r="AB22" s="52"/>
      <c r="AC22" s="52"/>
      <c r="AD22" s="52">
        <f t="shared" ref="AD22:AD26" si="7">AA22</f>
        <v>51</v>
      </c>
      <c r="AE22" s="41">
        <v>51</v>
      </c>
      <c r="AF22" s="52" t="s">
        <v>70</v>
      </c>
      <c r="AG22" s="61">
        <f t="shared" ref="AG22:AG26" si="8">AA22</f>
        <v>51</v>
      </c>
      <c r="AH22" s="53" t="s">
        <v>184</v>
      </c>
      <c r="AI22" s="53" t="s">
        <v>184</v>
      </c>
      <c r="AJ22" s="53">
        <v>51</v>
      </c>
      <c r="AK22" s="64"/>
      <c r="AL22" s="64"/>
      <c r="AM22" s="53"/>
      <c r="AN22" s="53"/>
      <c r="AO22" s="54" t="s">
        <v>185</v>
      </c>
      <c r="AP22" s="54"/>
      <c r="AQ22" s="54">
        <v>51</v>
      </c>
      <c r="AR22" s="54"/>
      <c r="AS22" s="54"/>
      <c r="AT22" s="54"/>
      <c r="AU22" s="54"/>
      <c r="AV22" s="54">
        <f t="shared" ref="AV22:AV28" si="9">SUM(AP22:AU22)</f>
        <v>51</v>
      </c>
      <c r="AW22" s="53"/>
      <c r="AX22" s="53">
        <v>51</v>
      </c>
      <c r="AY22" s="53"/>
      <c r="AZ22" s="53"/>
      <c r="BA22" s="53"/>
      <c r="BB22" s="53"/>
      <c r="BC22" s="53">
        <f t="shared" ref="BC22:BC28" si="10">SUM(AW22:BB22)</f>
        <v>51</v>
      </c>
      <c r="BD22" s="29"/>
      <c r="BE22" s="29"/>
      <c r="BF22" s="29">
        <v>14</v>
      </c>
      <c r="BG22" s="29">
        <v>19</v>
      </c>
      <c r="BH22" s="29">
        <v>18</v>
      </c>
      <c r="BI22" s="29"/>
      <c r="BJ22" s="29">
        <f t="shared" ref="BJ22:BJ28" si="11">SUM(BD22:BI22)</f>
        <v>51</v>
      </c>
      <c r="BK22" s="29" t="s">
        <v>43</v>
      </c>
      <c r="BL22" s="65">
        <v>0.59699999999999998</v>
      </c>
      <c r="BM22" s="65">
        <v>1.494</v>
      </c>
      <c r="BN22" s="65">
        <v>1.494</v>
      </c>
      <c r="BO22" s="65">
        <v>1.4930000000000001</v>
      </c>
      <c r="BP22" s="65">
        <v>0.89600000000000002</v>
      </c>
      <c r="BQ22" s="65"/>
      <c r="BR22" s="47">
        <v>5.3769999999999998</v>
      </c>
      <c r="BS22" s="55">
        <v>0</v>
      </c>
      <c r="BT22" s="55">
        <f>BL22+BR22</f>
        <v>5.9740000000000002</v>
      </c>
      <c r="BU22" s="55">
        <v>0</v>
      </c>
      <c r="BV22" s="56">
        <f t="shared" ref="BV22:BV26" si="12">(0.275*AA22)-BT22</f>
        <v>8.0510000000000002</v>
      </c>
      <c r="BW22" s="55">
        <f t="shared" si="4"/>
        <v>14.025</v>
      </c>
      <c r="BX22" s="55">
        <f t="shared" si="1"/>
        <v>0.11713725490196079</v>
      </c>
      <c r="BY22" s="56">
        <f t="shared" si="2"/>
        <v>0.27500000000000002</v>
      </c>
    </row>
    <row r="23" spans="1:78" s="15" customFormat="1" ht="62.4" x14ac:dyDescent="0.3">
      <c r="A23" s="17" t="s">
        <v>174</v>
      </c>
      <c r="B23" s="17" t="s">
        <v>188</v>
      </c>
      <c r="C23" s="50" t="s">
        <v>189</v>
      </c>
      <c r="D23" s="34" t="s">
        <v>75</v>
      </c>
      <c r="E23" s="49" t="s">
        <v>83</v>
      </c>
      <c r="F23" s="49" t="s">
        <v>110</v>
      </c>
      <c r="G23" s="49" t="s">
        <v>177</v>
      </c>
      <c r="H23" s="63" t="s">
        <v>178</v>
      </c>
      <c r="I23" s="49" t="s">
        <v>179</v>
      </c>
      <c r="J23" s="49" t="s">
        <v>180</v>
      </c>
      <c r="K23" s="49" t="s">
        <v>181</v>
      </c>
      <c r="L23" s="49" t="s">
        <v>182</v>
      </c>
      <c r="M23" s="49" t="s">
        <v>183</v>
      </c>
      <c r="N23" s="49" t="s">
        <v>68</v>
      </c>
      <c r="O23" s="49" t="s">
        <v>69</v>
      </c>
      <c r="P23" s="60">
        <v>29</v>
      </c>
      <c r="Q23" s="51"/>
      <c r="R23" s="51"/>
      <c r="S23" s="51"/>
      <c r="T23" s="51"/>
      <c r="U23" s="51">
        <f t="shared" si="5"/>
        <v>29</v>
      </c>
      <c r="V23" s="51"/>
      <c r="W23" s="51">
        <v>13</v>
      </c>
      <c r="X23" s="51">
        <v>13</v>
      </c>
      <c r="Y23" s="51">
        <v>3</v>
      </c>
      <c r="Z23" s="51"/>
      <c r="AA23" s="51">
        <f t="shared" si="6"/>
        <v>29</v>
      </c>
      <c r="AB23" s="52"/>
      <c r="AC23" s="52"/>
      <c r="AD23" s="52">
        <f t="shared" si="7"/>
        <v>29</v>
      </c>
      <c r="AE23" s="41">
        <v>29</v>
      </c>
      <c r="AF23" s="52" t="s">
        <v>70</v>
      </c>
      <c r="AG23" s="61">
        <f t="shared" si="8"/>
        <v>29</v>
      </c>
      <c r="AH23" s="53" t="s">
        <v>184</v>
      </c>
      <c r="AI23" s="53" t="s">
        <v>184</v>
      </c>
      <c r="AJ23" s="53">
        <v>27</v>
      </c>
      <c r="AK23" s="64">
        <f>0.075*AG23</f>
        <v>2.1749999999999998</v>
      </c>
      <c r="AL23" s="64">
        <f>AG23*0.075</f>
        <v>2.1749999999999998</v>
      </c>
      <c r="AM23" s="53"/>
      <c r="AN23" s="53"/>
      <c r="AO23" s="54" t="s">
        <v>190</v>
      </c>
      <c r="AP23" s="54"/>
      <c r="AQ23" s="54"/>
      <c r="AR23" s="54"/>
      <c r="AS23" s="54"/>
      <c r="AT23" s="54">
        <f>AG23</f>
        <v>29</v>
      </c>
      <c r="AU23" s="54"/>
      <c r="AV23" s="54">
        <f t="shared" si="9"/>
        <v>29</v>
      </c>
      <c r="AW23" s="53"/>
      <c r="AX23" s="53"/>
      <c r="AY23" s="53"/>
      <c r="AZ23" s="53"/>
      <c r="BA23" s="53">
        <v>29</v>
      </c>
      <c r="BB23" s="53"/>
      <c r="BC23" s="53">
        <f t="shared" si="10"/>
        <v>29</v>
      </c>
      <c r="BD23" s="29"/>
      <c r="BE23" s="29"/>
      <c r="BF23" s="29"/>
      <c r="BG23" s="29"/>
      <c r="BH23" s="29"/>
      <c r="BI23" s="29">
        <v>29</v>
      </c>
      <c r="BJ23" s="29">
        <f t="shared" si="11"/>
        <v>29</v>
      </c>
      <c r="BK23" s="29" t="s">
        <v>44</v>
      </c>
      <c r="BL23" s="65"/>
      <c r="BM23" s="65"/>
      <c r="BN23" s="65"/>
      <c r="BO23" s="65"/>
      <c r="BP23" s="65">
        <v>1.254</v>
      </c>
      <c r="BQ23" s="65">
        <v>3.2610000000000001</v>
      </c>
      <c r="BR23" s="47">
        <f t="shared" ref="BR23:BR28" si="13">SUM(BL23:BQ23)</f>
        <v>4.5150000000000006</v>
      </c>
      <c r="BS23" s="56">
        <v>0.501</v>
      </c>
      <c r="BT23" s="55">
        <f t="shared" ref="BT23:BT28" si="14">BR23+BS23</f>
        <v>5.0160000000000009</v>
      </c>
      <c r="BU23" s="55">
        <v>0</v>
      </c>
      <c r="BV23" s="56">
        <f t="shared" si="12"/>
        <v>2.9589999999999996</v>
      </c>
      <c r="BW23" s="55">
        <f t="shared" si="4"/>
        <v>7.9750000000000005</v>
      </c>
      <c r="BX23" s="55">
        <f t="shared" si="1"/>
        <v>0.17296551724137935</v>
      </c>
      <c r="BY23" s="56">
        <f t="shared" si="2"/>
        <v>0.27500000000000002</v>
      </c>
    </row>
    <row r="24" spans="1:78" s="15" customFormat="1" ht="62.4" x14ac:dyDescent="0.3">
      <c r="A24" s="17" t="s">
        <v>174</v>
      </c>
      <c r="B24" s="17" t="s">
        <v>191</v>
      </c>
      <c r="C24" s="49" t="s">
        <v>192</v>
      </c>
      <c r="D24" s="34" t="s">
        <v>75</v>
      </c>
      <c r="E24" s="49" t="s">
        <v>83</v>
      </c>
      <c r="F24" s="49" t="s">
        <v>110</v>
      </c>
      <c r="G24" s="49" t="s">
        <v>177</v>
      </c>
      <c r="H24" s="63" t="s">
        <v>178</v>
      </c>
      <c r="I24" s="49" t="s">
        <v>179</v>
      </c>
      <c r="J24" s="49" t="s">
        <v>180</v>
      </c>
      <c r="K24" s="49" t="s">
        <v>181</v>
      </c>
      <c r="L24" s="49" t="s">
        <v>182</v>
      </c>
      <c r="M24" s="49" t="s">
        <v>183</v>
      </c>
      <c r="N24" s="49" t="s">
        <v>68</v>
      </c>
      <c r="O24" s="49" t="s">
        <v>163</v>
      </c>
      <c r="P24" s="60">
        <v>0</v>
      </c>
      <c r="Q24" s="51">
        <v>19</v>
      </c>
      <c r="R24" s="51"/>
      <c r="S24" s="51"/>
      <c r="T24" s="51"/>
      <c r="U24" s="51">
        <f t="shared" si="5"/>
        <v>19</v>
      </c>
      <c r="V24" s="51"/>
      <c r="W24" s="51">
        <v>10</v>
      </c>
      <c r="X24" s="51">
        <v>9</v>
      </c>
      <c r="Y24" s="51"/>
      <c r="Z24" s="51"/>
      <c r="AA24" s="51">
        <f t="shared" si="6"/>
        <v>19</v>
      </c>
      <c r="AB24" s="52"/>
      <c r="AC24" s="52"/>
      <c r="AD24" s="52">
        <f t="shared" si="7"/>
        <v>19</v>
      </c>
      <c r="AE24" s="41">
        <v>19</v>
      </c>
      <c r="AF24" s="52" t="s">
        <v>70</v>
      </c>
      <c r="AG24" s="61">
        <f t="shared" si="8"/>
        <v>19</v>
      </c>
      <c r="AH24" s="53" t="s">
        <v>184</v>
      </c>
      <c r="AI24" s="53" t="s">
        <v>184</v>
      </c>
      <c r="AJ24" s="53">
        <v>19</v>
      </c>
      <c r="AK24" s="64"/>
      <c r="AL24" s="64"/>
      <c r="AM24" s="53"/>
      <c r="AN24" s="53"/>
      <c r="AO24" s="54" t="s">
        <v>190</v>
      </c>
      <c r="AP24" s="54"/>
      <c r="AQ24" s="54"/>
      <c r="AR24" s="54"/>
      <c r="AS24" s="54"/>
      <c r="AT24" s="54">
        <f>AG24</f>
        <v>19</v>
      </c>
      <c r="AU24" s="54"/>
      <c r="AV24" s="54">
        <f t="shared" si="9"/>
        <v>19</v>
      </c>
      <c r="AW24" s="53"/>
      <c r="AX24" s="53"/>
      <c r="AY24" s="53"/>
      <c r="AZ24" s="53"/>
      <c r="BA24" s="53">
        <v>19</v>
      </c>
      <c r="BB24" s="53"/>
      <c r="BC24" s="53">
        <f t="shared" si="10"/>
        <v>19</v>
      </c>
      <c r="BD24" s="29"/>
      <c r="BE24" s="29"/>
      <c r="BF24" s="29"/>
      <c r="BG24" s="29"/>
      <c r="BH24" s="29"/>
      <c r="BI24" s="29">
        <v>19</v>
      </c>
      <c r="BJ24" s="29">
        <f t="shared" si="11"/>
        <v>19</v>
      </c>
      <c r="BK24" s="29" t="s">
        <v>44</v>
      </c>
      <c r="BL24" s="65"/>
      <c r="BM24" s="65"/>
      <c r="BN24" s="65"/>
      <c r="BO24" s="65"/>
      <c r="BP24" s="65">
        <v>0.63600000000000001</v>
      </c>
      <c r="BQ24" s="65">
        <v>1.6539999999999999</v>
      </c>
      <c r="BR24" s="47">
        <f t="shared" si="13"/>
        <v>2.29</v>
      </c>
      <c r="BS24" s="56">
        <v>0.254</v>
      </c>
      <c r="BT24" s="55">
        <f t="shared" si="14"/>
        <v>2.544</v>
      </c>
      <c r="BU24" s="55">
        <v>0</v>
      </c>
      <c r="BV24" s="56">
        <f t="shared" si="12"/>
        <v>2.6810000000000005</v>
      </c>
      <c r="BW24" s="55">
        <f t="shared" si="4"/>
        <v>5.2250000000000005</v>
      </c>
      <c r="BX24" s="55">
        <f t="shared" si="1"/>
        <v>0.13389473684210526</v>
      </c>
      <c r="BY24" s="56">
        <f t="shared" si="2"/>
        <v>0.27500000000000002</v>
      </c>
    </row>
    <row r="25" spans="1:78" s="15" customFormat="1" ht="62.4" x14ac:dyDescent="0.3">
      <c r="A25" s="17" t="s">
        <v>174</v>
      </c>
      <c r="B25" s="17" t="s">
        <v>193</v>
      </c>
      <c r="C25" s="49" t="s">
        <v>194</v>
      </c>
      <c r="D25" s="34" t="s">
        <v>75</v>
      </c>
      <c r="E25" s="49" t="s">
        <v>83</v>
      </c>
      <c r="F25" s="49" t="s">
        <v>110</v>
      </c>
      <c r="G25" s="49" t="s">
        <v>177</v>
      </c>
      <c r="H25" s="63" t="s">
        <v>178</v>
      </c>
      <c r="I25" s="49" t="s">
        <v>179</v>
      </c>
      <c r="J25" s="49" t="s">
        <v>180</v>
      </c>
      <c r="K25" s="49" t="s">
        <v>181</v>
      </c>
      <c r="L25" s="49" t="s">
        <v>182</v>
      </c>
      <c r="M25" s="49" t="s">
        <v>183</v>
      </c>
      <c r="N25" s="49" t="s">
        <v>68</v>
      </c>
      <c r="O25" s="49" t="s">
        <v>69</v>
      </c>
      <c r="P25" s="60">
        <v>20</v>
      </c>
      <c r="Q25" s="51"/>
      <c r="R25" s="51"/>
      <c r="S25" s="51"/>
      <c r="T25" s="51"/>
      <c r="U25" s="51">
        <f t="shared" si="5"/>
        <v>20</v>
      </c>
      <c r="V25" s="51"/>
      <c r="W25" s="51">
        <v>8</v>
      </c>
      <c r="X25" s="51">
        <v>10</v>
      </c>
      <c r="Y25" s="51">
        <v>2</v>
      </c>
      <c r="Z25" s="51"/>
      <c r="AA25" s="51">
        <f t="shared" si="6"/>
        <v>20</v>
      </c>
      <c r="AB25" s="52"/>
      <c r="AC25" s="52"/>
      <c r="AD25" s="52">
        <f t="shared" si="7"/>
        <v>20</v>
      </c>
      <c r="AE25" s="41">
        <v>20</v>
      </c>
      <c r="AF25" s="52" t="s">
        <v>70</v>
      </c>
      <c r="AG25" s="61">
        <f t="shared" si="8"/>
        <v>20</v>
      </c>
      <c r="AH25" s="53" t="s">
        <v>184</v>
      </c>
      <c r="AI25" s="53" t="s">
        <v>184</v>
      </c>
      <c r="AJ25" s="53">
        <v>18</v>
      </c>
      <c r="AK25" s="64">
        <f>0.075*AG25</f>
        <v>1.5</v>
      </c>
      <c r="AL25" s="64">
        <f>AG25*0.075</f>
        <v>1.5</v>
      </c>
      <c r="AM25" s="53"/>
      <c r="AN25" s="53"/>
      <c r="AO25" s="54" t="s">
        <v>195</v>
      </c>
      <c r="AP25" s="54"/>
      <c r="AQ25" s="54"/>
      <c r="AR25" s="54"/>
      <c r="AS25" s="54"/>
      <c r="AT25" s="54"/>
      <c r="AU25" s="54">
        <v>20</v>
      </c>
      <c r="AV25" s="54">
        <f t="shared" si="9"/>
        <v>20</v>
      </c>
      <c r="AW25" s="53"/>
      <c r="AX25" s="53"/>
      <c r="AY25" s="53"/>
      <c r="AZ25" s="53"/>
      <c r="BA25" s="53"/>
      <c r="BB25" s="53">
        <v>20</v>
      </c>
      <c r="BC25" s="53">
        <f t="shared" si="10"/>
        <v>20</v>
      </c>
      <c r="BD25" s="29"/>
      <c r="BE25" s="29"/>
      <c r="BF25" s="29"/>
      <c r="BG25" s="29"/>
      <c r="BH25" s="29"/>
      <c r="BI25" s="29"/>
      <c r="BJ25" s="29">
        <v>0</v>
      </c>
      <c r="BK25" s="29" t="s">
        <v>196</v>
      </c>
      <c r="BL25" s="65"/>
      <c r="BM25" s="65"/>
      <c r="BN25" s="65"/>
      <c r="BO25" s="65"/>
      <c r="BP25" s="65"/>
      <c r="BQ25" s="65">
        <v>0.55700000000000005</v>
      </c>
      <c r="BR25" s="47">
        <f t="shared" si="13"/>
        <v>0.55700000000000005</v>
      </c>
      <c r="BS25" s="56">
        <v>3.157</v>
      </c>
      <c r="BT25" s="55">
        <f t="shared" si="14"/>
        <v>3.714</v>
      </c>
      <c r="BU25" s="55">
        <v>0</v>
      </c>
      <c r="BV25" s="56">
        <f t="shared" si="12"/>
        <v>1.786</v>
      </c>
      <c r="BW25" s="55">
        <f t="shared" si="4"/>
        <v>5.5</v>
      </c>
      <c r="BX25" s="55">
        <f t="shared" si="1"/>
        <v>0.1857</v>
      </c>
      <c r="BY25" s="56">
        <f t="shared" si="2"/>
        <v>0.27500000000000002</v>
      </c>
    </row>
    <row r="26" spans="1:78" s="15" customFormat="1" ht="62.4" x14ac:dyDescent="0.3">
      <c r="A26" s="17" t="s">
        <v>174</v>
      </c>
      <c r="B26" s="17" t="s">
        <v>197</v>
      </c>
      <c r="C26" s="49" t="s">
        <v>198</v>
      </c>
      <c r="D26" s="34" t="s">
        <v>75</v>
      </c>
      <c r="E26" s="49" t="s">
        <v>83</v>
      </c>
      <c r="F26" s="49" t="s">
        <v>110</v>
      </c>
      <c r="G26" s="49" t="s">
        <v>177</v>
      </c>
      <c r="H26" s="63" t="s">
        <v>178</v>
      </c>
      <c r="I26" s="49" t="s">
        <v>179</v>
      </c>
      <c r="J26" s="49" t="s">
        <v>180</v>
      </c>
      <c r="K26" s="49" t="s">
        <v>181</v>
      </c>
      <c r="L26" s="49" t="s">
        <v>182</v>
      </c>
      <c r="M26" s="49" t="s">
        <v>183</v>
      </c>
      <c r="N26" s="49" t="s">
        <v>68</v>
      </c>
      <c r="O26" s="49" t="s">
        <v>163</v>
      </c>
      <c r="P26" s="60">
        <v>0</v>
      </c>
      <c r="Q26" s="51">
        <v>14</v>
      </c>
      <c r="R26" s="51"/>
      <c r="S26" s="51"/>
      <c r="T26" s="51"/>
      <c r="U26" s="51">
        <f t="shared" si="5"/>
        <v>14</v>
      </c>
      <c r="V26" s="51"/>
      <c r="W26" s="51">
        <v>9</v>
      </c>
      <c r="X26" s="51">
        <v>5</v>
      </c>
      <c r="Y26" s="51"/>
      <c r="Z26" s="51"/>
      <c r="AA26" s="51">
        <f t="shared" si="6"/>
        <v>14</v>
      </c>
      <c r="AB26" s="52"/>
      <c r="AC26" s="52"/>
      <c r="AD26" s="52">
        <f t="shared" si="7"/>
        <v>14</v>
      </c>
      <c r="AE26" s="41">
        <v>14</v>
      </c>
      <c r="AF26" s="52" t="s">
        <v>70</v>
      </c>
      <c r="AG26" s="61">
        <f t="shared" si="8"/>
        <v>14</v>
      </c>
      <c r="AH26" s="53" t="s">
        <v>184</v>
      </c>
      <c r="AI26" s="53" t="s">
        <v>184</v>
      </c>
      <c r="AJ26" s="53">
        <v>14</v>
      </c>
      <c r="AK26" s="64"/>
      <c r="AL26" s="53"/>
      <c r="AM26" s="53"/>
      <c r="AN26" s="53"/>
      <c r="AO26" s="54" t="s">
        <v>195</v>
      </c>
      <c r="AP26" s="54"/>
      <c r="AQ26" s="54"/>
      <c r="AR26" s="54"/>
      <c r="AS26" s="54"/>
      <c r="AT26" s="54"/>
      <c r="AU26" s="54">
        <v>14</v>
      </c>
      <c r="AV26" s="54">
        <f t="shared" si="9"/>
        <v>14</v>
      </c>
      <c r="AW26" s="53"/>
      <c r="AX26" s="53"/>
      <c r="AY26" s="53"/>
      <c r="AZ26" s="53"/>
      <c r="BA26" s="53"/>
      <c r="BB26" s="53">
        <v>14</v>
      </c>
      <c r="BC26" s="53">
        <f t="shared" si="10"/>
        <v>14</v>
      </c>
      <c r="BD26" s="29"/>
      <c r="BE26" s="29"/>
      <c r="BF26" s="29"/>
      <c r="BG26" s="29"/>
      <c r="BH26" s="29"/>
      <c r="BI26" s="29"/>
      <c r="BJ26" s="29">
        <v>0</v>
      </c>
      <c r="BK26" s="29" t="s">
        <v>196</v>
      </c>
      <c r="BL26" s="65"/>
      <c r="BM26" s="65"/>
      <c r="BN26" s="65"/>
      <c r="BO26" s="65"/>
      <c r="BP26" s="65"/>
      <c r="BQ26" s="65">
        <v>0.28199999999999997</v>
      </c>
      <c r="BR26" s="47">
        <f t="shared" si="13"/>
        <v>0.28199999999999997</v>
      </c>
      <c r="BS26" s="56">
        <v>1.599</v>
      </c>
      <c r="BT26" s="55">
        <f t="shared" si="14"/>
        <v>1.881</v>
      </c>
      <c r="BU26" s="55">
        <v>0</v>
      </c>
      <c r="BV26" s="56">
        <f t="shared" si="12"/>
        <v>1.9690000000000005</v>
      </c>
      <c r="BW26" s="55">
        <f t="shared" si="4"/>
        <v>3.8500000000000005</v>
      </c>
      <c r="BX26" s="55">
        <f t="shared" si="1"/>
        <v>0.13435714285714287</v>
      </c>
      <c r="BY26" s="56">
        <f t="shared" si="2"/>
        <v>0.27500000000000002</v>
      </c>
    </row>
    <row r="27" spans="1:78" s="15" customFormat="1" ht="109.2" x14ac:dyDescent="0.3">
      <c r="A27" s="17" t="s">
        <v>174</v>
      </c>
      <c r="B27" s="17" t="s">
        <v>199</v>
      </c>
      <c r="C27" s="49" t="s">
        <v>200</v>
      </c>
      <c r="D27" s="34" t="s">
        <v>60</v>
      </c>
      <c r="E27" s="49" t="s">
        <v>83</v>
      </c>
      <c r="F27" s="49" t="s">
        <v>61</v>
      </c>
      <c r="G27" s="49" t="s">
        <v>201</v>
      </c>
      <c r="H27" s="63" t="s">
        <v>202</v>
      </c>
      <c r="I27" s="49" t="s">
        <v>92</v>
      </c>
      <c r="J27" s="49" t="s">
        <v>203</v>
      </c>
      <c r="K27" s="49" t="s">
        <v>204</v>
      </c>
      <c r="L27" s="49" t="s">
        <v>205</v>
      </c>
      <c r="M27" s="49"/>
      <c r="N27" s="49" t="s">
        <v>68</v>
      </c>
      <c r="O27" s="49" t="s">
        <v>69</v>
      </c>
      <c r="P27" s="60">
        <v>23</v>
      </c>
      <c r="Q27" s="51"/>
      <c r="R27" s="51"/>
      <c r="S27" s="51"/>
      <c r="T27" s="51"/>
      <c r="U27" s="51">
        <f t="shared" si="5"/>
        <v>23</v>
      </c>
      <c r="V27" s="51"/>
      <c r="W27" s="51">
        <v>15</v>
      </c>
      <c r="X27" s="51">
        <v>8</v>
      </c>
      <c r="Y27" s="51"/>
      <c r="Z27" s="51"/>
      <c r="AA27" s="51">
        <f t="shared" si="6"/>
        <v>23</v>
      </c>
      <c r="AB27" s="52"/>
      <c r="AC27" s="52"/>
      <c r="AD27" s="52">
        <v>23</v>
      </c>
      <c r="AE27" s="41">
        <v>23</v>
      </c>
      <c r="AF27" s="52"/>
      <c r="AG27" s="61">
        <v>23</v>
      </c>
      <c r="AH27" s="53">
        <v>17</v>
      </c>
      <c r="AI27" s="53">
        <v>6</v>
      </c>
      <c r="AJ27" s="53">
        <v>23</v>
      </c>
      <c r="AK27" s="53"/>
      <c r="AL27" s="53"/>
      <c r="AM27" s="53"/>
      <c r="AN27" s="53"/>
      <c r="AO27" s="54" t="s">
        <v>206</v>
      </c>
      <c r="AP27" s="54"/>
      <c r="AQ27" s="54">
        <v>23</v>
      </c>
      <c r="AR27" s="54"/>
      <c r="AS27" s="54"/>
      <c r="AT27" s="54"/>
      <c r="AU27" s="54"/>
      <c r="AV27" s="54">
        <f t="shared" si="9"/>
        <v>23</v>
      </c>
      <c r="AW27" s="53"/>
      <c r="AX27" s="53">
        <v>23</v>
      </c>
      <c r="AY27" s="53"/>
      <c r="AZ27" s="53"/>
      <c r="BA27" s="53"/>
      <c r="BB27" s="53"/>
      <c r="BC27" s="53">
        <f t="shared" si="10"/>
        <v>23</v>
      </c>
      <c r="BD27" s="29"/>
      <c r="BE27" s="29"/>
      <c r="BF27" s="29">
        <v>23</v>
      </c>
      <c r="BG27" s="29"/>
      <c r="BH27" s="29"/>
      <c r="BI27" s="29"/>
      <c r="BJ27" s="29">
        <f t="shared" si="11"/>
        <v>23</v>
      </c>
      <c r="BK27" s="29" t="s">
        <v>41</v>
      </c>
      <c r="BL27" s="58"/>
      <c r="BM27" s="58">
        <v>0.5</v>
      </c>
      <c r="BN27" s="58">
        <v>3.113</v>
      </c>
      <c r="BO27" s="58"/>
      <c r="BP27" s="58"/>
      <c r="BQ27" s="58"/>
      <c r="BR27" s="47">
        <f t="shared" si="13"/>
        <v>3.613</v>
      </c>
      <c r="BS27" s="55">
        <v>0</v>
      </c>
      <c r="BT27" s="55">
        <f t="shared" si="14"/>
        <v>3.613</v>
      </c>
      <c r="BU27" s="55">
        <v>0</v>
      </c>
      <c r="BV27" s="55">
        <f>BW27-BT27</f>
        <v>2.3670000000000004</v>
      </c>
      <c r="BW27" s="55">
        <v>5.98</v>
      </c>
      <c r="BX27" s="55">
        <f t="shared" ref="BX27" si="15">BR27/U27</f>
        <v>0.15708695652173912</v>
      </c>
      <c r="BY27" s="55">
        <f t="shared" si="2"/>
        <v>0.26</v>
      </c>
    </row>
    <row r="28" spans="1:78" s="15" customFormat="1" ht="109.2" x14ac:dyDescent="0.3">
      <c r="A28" s="17" t="s">
        <v>174</v>
      </c>
      <c r="B28" s="17" t="s">
        <v>207</v>
      </c>
      <c r="C28" s="49" t="s">
        <v>208</v>
      </c>
      <c r="D28" s="34" t="s">
        <v>60</v>
      </c>
      <c r="E28" s="49" t="s">
        <v>83</v>
      </c>
      <c r="F28" s="49" t="s">
        <v>61</v>
      </c>
      <c r="G28" s="49" t="s">
        <v>201</v>
      </c>
      <c r="H28" s="63" t="s">
        <v>202</v>
      </c>
      <c r="I28" s="49" t="s">
        <v>92</v>
      </c>
      <c r="J28" s="49" t="s">
        <v>203</v>
      </c>
      <c r="K28" s="49" t="s">
        <v>204</v>
      </c>
      <c r="L28" s="49" t="s">
        <v>205</v>
      </c>
      <c r="M28" s="49"/>
      <c r="N28" s="49" t="s">
        <v>68</v>
      </c>
      <c r="O28" s="49" t="s">
        <v>163</v>
      </c>
      <c r="P28" s="60">
        <v>0</v>
      </c>
      <c r="Q28" s="51">
        <v>12</v>
      </c>
      <c r="R28" s="51"/>
      <c r="S28" s="51"/>
      <c r="T28" s="51"/>
      <c r="U28" s="51">
        <f t="shared" si="5"/>
        <v>12</v>
      </c>
      <c r="V28" s="51"/>
      <c r="W28" s="51">
        <v>12</v>
      </c>
      <c r="X28" s="51"/>
      <c r="Y28" s="51"/>
      <c r="Z28" s="51"/>
      <c r="AA28" s="51">
        <f t="shared" si="6"/>
        <v>12</v>
      </c>
      <c r="AB28" s="52"/>
      <c r="AC28" s="52"/>
      <c r="AD28" s="52">
        <v>12</v>
      </c>
      <c r="AE28" s="41">
        <v>12</v>
      </c>
      <c r="AF28" s="52"/>
      <c r="AG28" s="61">
        <v>12</v>
      </c>
      <c r="AH28" s="53">
        <v>4</v>
      </c>
      <c r="AI28" s="53">
        <v>8</v>
      </c>
      <c r="AJ28" s="53">
        <v>12</v>
      </c>
      <c r="AK28" s="53"/>
      <c r="AL28" s="53"/>
      <c r="AM28" s="53"/>
      <c r="AN28" s="53"/>
      <c r="AO28" s="54" t="s">
        <v>206</v>
      </c>
      <c r="AP28" s="54"/>
      <c r="AQ28" s="54">
        <v>12</v>
      </c>
      <c r="AR28" s="54"/>
      <c r="AS28" s="54"/>
      <c r="AT28" s="54"/>
      <c r="AU28" s="54"/>
      <c r="AV28" s="54">
        <f t="shared" si="9"/>
        <v>12</v>
      </c>
      <c r="AW28" s="53"/>
      <c r="AX28" s="53">
        <v>12</v>
      </c>
      <c r="AY28" s="53"/>
      <c r="AZ28" s="53"/>
      <c r="BA28" s="53"/>
      <c r="BB28" s="53"/>
      <c r="BC28" s="53">
        <f t="shared" si="10"/>
        <v>12</v>
      </c>
      <c r="BD28" s="29"/>
      <c r="BE28" s="29"/>
      <c r="BF28" s="29">
        <v>12</v>
      </c>
      <c r="BG28" s="29"/>
      <c r="BH28" s="29"/>
      <c r="BI28" s="29"/>
      <c r="BJ28" s="29">
        <f t="shared" si="11"/>
        <v>12</v>
      </c>
      <c r="BK28" s="29" t="s">
        <v>41</v>
      </c>
      <c r="BL28" s="58"/>
      <c r="BM28" s="58"/>
      <c r="BN28" s="58">
        <v>1.2849999999999999</v>
      </c>
      <c r="BO28" s="58"/>
      <c r="BP28" s="58"/>
      <c r="BQ28" s="58"/>
      <c r="BR28" s="47">
        <f t="shared" si="13"/>
        <v>1.2849999999999999</v>
      </c>
      <c r="BS28" s="55">
        <v>0</v>
      </c>
      <c r="BT28" s="55">
        <f t="shared" si="14"/>
        <v>1.2849999999999999</v>
      </c>
      <c r="BU28" s="55">
        <v>0</v>
      </c>
      <c r="BV28" s="55">
        <f>BW28-BT28</f>
        <v>1.8350000000000002</v>
      </c>
      <c r="BW28" s="55">
        <v>3.12</v>
      </c>
      <c r="BX28" s="55">
        <f>BT28/U28</f>
        <v>0.10708333333333332</v>
      </c>
      <c r="BY28" s="55">
        <f>BW28/U28</f>
        <v>0.26</v>
      </c>
    </row>
    <row r="29" spans="1:78" s="15" customFormat="1" ht="22.05" customHeight="1" x14ac:dyDescent="0.3">
      <c r="A29" s="17" t="s">
        <v>209</v>
      </c>
      <c r="B29" s="17" t="s">
        <v>210</v>
      </c>
      <c r="C29" s="49" t="s">
        <v>211</v>
      </c>
      <c r="D29" s="34" t="s">
        <v>75</v>
      </c>
      <c r="E29" s="49" t="s">
        <v>76</v>
      </c>
      <c r="F29" s="49" t="s">
        <v>77</v>
      </c>
      <c r="G29" s="49" t="s">
        <v>212</v>
      </c>
      <c r="H29" s="49" t="s">
        <v>213</v>
      </c>
      <c r="I29" s="49" t="s">
        <v>209</v>
      </c>
      <c r="J29" s="49" t="s">
        <v>209</v>
      </c>
      <c r="K29" s="49" t="s">
        <v>98</v>
      </c>
      <c r="L29" s="49" t="s">
        <v>214</v>
      </c>
      <c r="M29" s="49"/>
      <c r="N29" s="49" t="s">
        <v>106</v>
      </c>
      <c r="O29" s="49" t="s">
        <v>163</v>
      </c>
      <c r="P29" s="60">
        <v>0</v>
      </c>
      <c r="Q29" s="51">
        <v>25</v>
      </c>
      <c r="R29" s="51"/>
      <c r="S29" s="51"/>
      <c r="T29" s="51"/>
      <c r="U29" s="51">
        <v>25</v>
      </c>
      <c r="V29" s="51"/>
      <c r="W29" s="51"/>
      <c r="X29" s="51">
        <v>12</v>
      </c>
      <c r="Y29" s="51">
        <v>3</v>
      </c>
      <c r="Z29" s="51">
        <v>10</v>
      </c>
      <c r="AA29" s="51">
        <v>25</v>
      </c>
      <c r="AB29" s="52"/>
      <c r="AC29" s="52"/>
      <c r="AD29" s="52">
        <v>25</v>
      </c>
      <c r="AE29" s="41">
        <v>25</v>
      </c>
      <c r="AF29" s="52" t="s">
        <v>70</v>
      </c>
      <c r="AG29" s="61">
        <v>25</v>
      </c>
      <c r="AH29" s="53">
        <v>25</v>
      </c>
      <c r="AI29" s="53"/>
      <c r="AJ29" s="53">
        <v>25</v>
      </c>
      <c r="AK29" s="53"/>
      <c r="AL29" s="53"/>
      <c r="AM29" s="53"/>
      <c r="AN29" s="53"/>
      <c r="AO29" s="54" t="s">
        <v>206</v>
      </c>
      <c r="AP29" s="54"/>
      <c r="AQ29" s="54">
        <v>25</v>
      </c>
      <c r="AR29" s="54"/>
      <c r="AS29" s="54"/>
      <c r="AT29" s="54"/>
      <c r="AU29" s="54"/>
      <c r="AV29" s="54">
        <v>25</v>
      </c>
      <c r="AW29" s="53"/>
      <c r="AX29" s="53">
        <v>25</v>
      </c>
      <c r="AY29" s="53"/>
      <c r="AZ29" s="53"/>
      <c r="BA29" s="53"/>
      <c r="BB29" s="53"/>
      <c r="BC29" s="53">
        <v>25</v>
      </c>
      <c r="BD29" s="29"/>
      <c r="BE29" s="29"/>
      <c r="BF29" s="29">
        <v>10</v>
      </c>
      <c r="BG29" s="29">
        <v>15</v>
      </c>
      <c r="BH29" s="29"/>
      <c r="BI29" s="29"/>
      <c r="BJ29" s="29">
        <v>25</v>
      </c>
      <c r="BK29" s="29" t="s">
        <v>42</v>
      </c>
      <c r="BL29" s="46"/>
      <c r="BM29" s="46">
        <v>2.7250000000000001</v>
      </c>
      <c r="BN29" s="46"/>
      <c r="BO29" s="46"/>
      <c r="BP29" s="46"/>
      <c r="BQ29" s="46"/>
      <c r="BR29" s="57">
        <v>2.7250000000000001</v>
      </c>
      <c r="BS29" s="55">
        <v>0</v>
      </c>
      <c r="BT29" s="55">
        <v>2.7250000000000001</v>
      </c>
      <c r="BU29" s="55">
        <v>0</v>
      </c>
      <c r="BV29" s="56">
        <v>7.3090000000000002</v>
      </c>
      <c r="BW29" s="56">
        <v>10.034000000000001</v>
      </c>
      <c r="BX29" s="55">
        <f>BT29/U29</f>
        <v>0.109</v>
      </c>
      <c r="BY29" s="55">
        <f>BW29/U29</f>
        <v>0.40136000000000005</v>
      </c>
    </row>
    <row r="30" spans="1:78" s="15" customFormat="1" ht="22.05" customHeight="1" x14ac:dyDescent="0.3">
      <c r="A30" s="17" t="s">
        <v>209</v>
      </c>
      <c r="B30" s="17" t="s">
        <v>215</v>
      </c>
      <c r="C30" s="49" t="s">
        <v>211</v>
      </c>
      <c r="D30" s="34" t="s">
        <v>75</v>
      </c>
      <c r="E30" s="49" t="s">
        <v>83</v>
      </c>
      <c r="F30" s="49" t="s">
        <v>61</v>
      </c>
      <c r="G30" s="49" t="s">
        <v>90</v>
      </c>
      <c r="H30" s="49" t="s">
        <v>216</v>
      </c>
      <c r="I30" s="49" t="s">
        <v>217</v>
      </c>
      <c r="J30" s="49" t="s">
        <v>217</v>
      </c>
      <c r="K30" s="49" t="s">
        <v>218</v>
      </c>
      <c r="L30" s="49" t="s">
        <v>184</v>
      </c>
      <c r="M30" s="49"/>
      <c r="N30" s="49" t="s">
        <v>68</v>
      </c>
      <c r="O30" s="49" t="s">
        <v>163</v>
      </c>
      <c r="P30" s="60">
        <v>0</v>
      </c>
      <c r="Q30" s="51">
        <v>9</v>
      </c>
      <c r="R30" s="51"/>
      <c r="S30" s="51"/>
      <c r="T30" s="51"/>
      <c r="U30" s="51">
        <v>9</v>
      </c>
      <c r="V30" s="51"/>
      <c r="W30" s="51">
        <v>5</v>
      </c>
      <c r="X30" s="51">
        <v>4</v>
      </c>
      <c r="Y30" s="51"/>
      <c r="Z30" s="51"/>
      <c r="AA30" s="51">
        <v>9</v>
      </c>
      <c r="AB30" s="52"/>
      <c r="AC30" s="52"/>
      <c r="AD30" s="52">
        <v>9</v>
      </c>
      <c r="AE30" s="41">
        <v>9</v>
      </c>
      <c r="AF30" s="52" t="s">
        <v>70</v>
      </c>
      <c r="AG30" s="61">
        <v>9</v>
      </c>
      <c r="AH30" s="53">
        <v>9</v>
      </c>
      <c r="AI30" s="53"/>
      <c r="AJ30" s="53">
        <v>9</v>
      </c>
      <c r="AK30" s="53"/>
      <c r="AL30" s="53"/>
      <c r="AM30" s="53"/>
      <c r="AN30" s="53"/>
      <c r="AO30" s="54" t="s">
        <v>206</v>
      </c>
      <c r="AP30" s="54"/>
      <c r="AQ30" s="54">
        <v>9</v>
      </c>
      <c r="AR30" s="54"/>
      <c r="AS30" s="54"/>
      <c r="AT30" s="54"/>
      <c r="AU30" s="54"/>
      <c r="AV30" s="54">
        <v>9</v>
      </c>
      <c r="AW30" s="53"/>
      <c r="AX30" s="53">
        <v>9</v>
      </c>
      <c r="AY30" s="53"/>
      <c r="AZ30" s="53"/>
      <c r="BA30" s="53"/>
      <c r="BB30" s="53"/>
      <c r="BC30" s="53">
        <v>9</v>
      </c>
      <c r="BD30" s="29"/>
      <c r="BE30" s="29"/>
      <c r="BF30" s="29">
        <v>9</v>
      </c>
      <c r="BG30" s="29"/>
      <c r="BH30" s="29"/>
      <c r="BI30" s="29"/>
      <c r="BJ30" s="29">
        <v>9</v>
      </c>
      <c r="BK30" s="29" t="s">
        <v>41</v>
      </c>
      <c r="BL30" s="46"/>
      <c r="BM30" s="46"/>
      <c r="BN30" s="46">
        <v>0.88100000000000001</v>
      </c>
      <c r="BO30" s="46"/>
      <c r="BP30" s="46"/>
      <c r="BQ30" s="46"/>
      <c r="BR30" s="57">
        <v>0.88100000000000001</v>
      </c>
      <c r="BS30" s="55">
        <v>0</v>
      </c>
      <c r="BT30" s="55">
        <v>0.88100000000000001</v>
      </c>
      <c r="BU30" s="55">
        <v>0</v>
      </c>
      <c r="BV30" s="56">
        <v>1.2789999999999999</v>
      </c>
      <c r="BW30" s="55">
        <v>2.16</v>
      </c>
      <c r="BX30" s="55">
        <f>BT30/U30</f>
        <v>9.7888888888888886E-2</v>
      </c>
      <c r="BY30" s="55">
        <f>BW30/U30</f>
        <v>0.24000000000000002</v>
      </c>
    </row>
    <row r="31" spans="1:78" s="15" customFormat="1" ht="46.8" x14ac:dyDescent="0.3">
      <c r="A31" s="17" t="s">
        <v>209</v>
      </c>
      <c r="B31" s="17" t="s">
        <v>219</v>
      </c>
      <c r="C31" s="49" t="s">
        <v>211</v>
      </c>
      <c r="D31" s="34" t="s">
        <v>60</v>
      </c>
      <c r="E31" s="49" t="s">
        <v>83</v>
      </c>
      <c r="F31" s="49" t="s">
        <v>77</v>
      </c>
      <c r="G31" s="49" t="s">
        <v>220</v>
      </c>
      <c r="H31" s="49" t="s">
        <v>221</v>
      </c>
      <c r="I31" s="49" t="s">
        <v>209</v>
      </c>
      <c r="J31" s="49" t="s">
        <v>209</v>
      </c>
      <c r="K31" s="49" t="s">
        <v>98</v>
      </c>
      <c r="L31" s="49" t="s">
        <v>222</v>
      </c>
      <c r="M31" s="49"/>
      <c r="N31" s="49" t="s">
        <v>106</v>
      </c>
      <c r="O31" s="49" t="s">
        <v>163</v>
      </c>
      <c r="P31" s="60">
        <v>0</v>
      </c>
      <c r="Q31" s="51">
        <v>24</v>
      </c>
      <c r="R31" s="51"/>
      <c r="S31" s="51"/>
      <c r="T31" s="51"/>
      <c r="U31" s="51">
        <v>24</v>
      </c>
      <c r="V31" s="51"/>
      <c r="W31" s="51">
        <v>24</v>
      </c>
      <c r="X31" s="51"/>
      <c r="Y31" s="51"/>
      <c r="Z31" s="51"/>
      <c r="AA31" s="51">
        <v>24</v>
      </c>
      <c r="AB31" s="52"/>
      <c r="AC31" s="52"/>
      <c r="AD31" s="52">
        <v>24</v>
      </c>
      <c r="AE31" s="41">
        <v>24</v>
      </c>
      <c r="AF31" s="52" t="s">
        <v>70</v>
      </c>
      <c r="AG31" s="61">
        <v>24</v>
      </c>
      <c r="AH31" s="53">
        <v>12</v>
      </c>
      <c r="AI31" s="53">
        <v>12</v>
      </c>
      <c r="AJ31" s="53">
        <v>24</v>
      </c>
      <c r="AK31" s="53"/>
      <c r="AL31" s="53"/>
      <c r="AM31" s="53"/>
      <c r="AN31" s="53"/>
      <c r="AO31" s="54" t="s">
        <v>41</v>
      </c>
      <c r="AP31" s="54"/>
      <c r="AQ31" s="54"/>
      <c r="AR31" s="54">
        <v>24</v>
      </c>
      <c r="AS31" s="54"/>
      <c r="AT31" s="54"/>
      <c r="AU31" s="54"/>
      <c r="AV31" s="54">
        <v>24</v>
      </c>
      <c r="AW31" s="53"/>
      <c r="AX31" s="53"/>
      <c r="AY31" s="53">
        <v>24</v>
      </c>
      <c r="AZ31" s="53"/>
      <c r="BA31" s="53"/>
      <c r="BB31" s="53"/>
      <c r="BC31" s="53">
        <v>24</v>
      </c>
      <c r="BD31" s="29"/>
      <c r="BE31" s="29"/>
      <c r="BF31" s="29"/>
      <c r="BG31" s="29"/>
      <c r="BH31" s="29">
        <v>24</v>
      </c>
      <c r="BI31" s="29"/>
      <c r="BJ31" s="29">
        <v>24</v>
      </c>
      <c r="BK31" s="29" t="s">
        <v>43</v>
      </c>
      <c r="BL31" s="46"/>
      <c r="BM31" s="46"/>
      <c r="BN31" s="46">
        <v>2.1120000000000001</v>
      </c>
      <c r="BO31" s="46"/>
      <c r="BP31" s="46"/>
      <c r="BQ31" s="46"/>
      <c r="BR31" s="57">
        <v>2.1120000000000001</v>
      </c>
      <c r="BS31" s="55">
        <v>0</v>
      </c>
      <c r="BT31" s="55">
        <v>2.1120000000000001</v>
      </c>
      <c r="BU31" s="55">
        <v>0</v>
      </c>
      <c r="BV31" s="56">
        <v>3.8879999999999999</v>
      </c>
      <c r="BW31" s="55">
        <v>6</v>
      </c>
      <c r="BX31" s="55">
        <f>BT31/U31</f>
        <v>8.8000000000000009E-2</v>
      </c>
      <c r="BY31" s="55">
        <f>BW31/U31</f>
        <v>0.25</v>
      </c>
    </row>
    <row r="32" spans="1:78" s="15" customFormat="1" ht="28.5" customHeight="1" x14ac:dyDescent="0.3">
      <c r="A32" s="66" t="s">
        <v>223</v>
      </c>
      <c r="B32" s="17" t="s">
        <v>224</v>
      </c>
      <c r="C32" s="49" t="s">
        <v>225</v>
      </c>
      <c r="D32" s="34" t="s">
        <v>60</v>
      </c>
      <c r="E32" s="49" t="s">
        <v>76</v>
      </c>
      <c r="F32" s="49" t="s">
        <v>61</v>
      </c>
      <c r="G32" s="49" t="s">
        <v>226</v>
      </c>
      <c r="H32" s="49" t="s">
        <v>227</v>
      </c>
      <c r="I32" s="49" t="s">
        <v>228</v>
      </c>
      <c r="J32" s="49" t="s">
        <v>228</v>
      </c>
      <c r="K32" s="49" t="s">
        <v>98</v>
      </c>
      <c r="L32" s="49"/>
      <c r="M32" s="49"/>
      <c r="N32" s="49" t="s">
        <v>68</v>
      </c>
      <c r="O32" s="49" t="s">
        <v>163</v>
      </c>
      <c r="P32" s="60"/>
      <c r="Q32" s="51">
        <v>24</v>
      </c>
      <c r="R32" s="51"/>
      <c r="S32" s="51"/>
      <c r="T32" s="51"/>
      <c r="U32" s="51">
        <v>24</v>
      </c>
      <c r="V32" s="51">
        <v>18</v>
      </c>
      <c r="W32" s="51">
        <v>6</v>
      </c>
      <c r="X32" s="51"/>
      <c r="Y32" s="51"/>
      <c r="Z32" s="51"/>
      <c r="AA32" s="51">
        <v>24</v>
      </c>
      <c r="AB32" s="52"/>
      <c r="AC32" s="52"/>
      <c r="AD32" s="52">
        <v>24</v>
      </c>
      <c r="AE32" s="67">
        <v>24</v>
      </c>
      <c r="AF32" s="52" t="s">
        <v>70</v>
      </c>
      <c r="AG32" s="61">
        <v>24</v>
      </c>
      <c r="AH32" s="53">
        <v>6</v>
      </c>
      <c r="AI32" s="53">
        <v>18</v>
      </c>
      <c r="AJ32" s="53">
        <v>24</v>
      </c>
      <c r="AK32" s="53"/>
      <c r="AL32" s="53"/>
      <c r="AM32" s="53"/>
      <c r="AN32" s="53"/>
      <c r="AO32" s="54" t="s">
        <v>71</v>
      </c>
      <c r="AP32" s="54">
        <v>24</v>
      </c>
      <c r="AQ32" s="54"/>
      <c r="AR32" s="54"/>
      <c r="AS32" s="54"/>
      <c r="AT32" s="54"/>
      <c r="AU32" s="54"/>
      <c r="AV32" s="54">
        <v>24</v>
      </c>
      <c r="AW32" s="53">
        <v>24</v>
      </c>
      <c r="AX32" s="53"/>
      <c r="AY32" s="53"/>
      <c r="AZ32" s="53"/>
      <c r="BA32" s="53"/>
      <c r="BB32" s="53"/>
      <c r="BC32" s="53">
        <v>24</v>
      </c>
      <c r="BD32" s="29"/>
      <c r="BE32" s="29">
        <v>24</v>
      </c>
      <c r="BF32" s="29"/>
      <c r="BG32" s="29"/>
      <c r="BH32" s="29"/>
      <c r="BI32" s="29"/>
      <c r="BJ32" s="29">
        <v>24</v>
      </c>
      <c r="BK32" s="29" t="s">
        <v>40</v>
      </c>
      <c r="BL32" s="46"/>
      <c r="BM32" s="46">
        <f>BR32</f>
        <v>2.0880000000000001</v>
      </c>
      <c r="BN32" s="46"/>
      <c r="BO32" s="46"/>
      <c r="BP32" s="46"/>
      <c r="BQ32" s="46"/>
      <c r="BR32" s="57">
        <f>Q32*0.087</f>
        <v>2.0880000000000001</v>
      </c>
      <c r="BS32" s="56">
        <v>0</v>
      </c>
      <c r="BT32" s="56">
        <f>BR32</f>
        <v>2.0880000000000001</v>
      </c>
      <c r="BU32" s="56"/>
      <c r="BV32" s="56">
        <f>BW32-BR32</f>
        <v>3.5519999999999996</v>
      </c>
      <c r="BW32" s="55">
        <f>BY32*24</f>
        <v>5.64</v>
      </c>
      <c r="BX32" s="55">
        <f t="shared" ref="BX32:BX36" si="16">BT32/U32</f>
        <v>8.7000000000000008E-2</v>
      </c>
      <c r="BY32" s="56">
        <v>0.23499999999999999</v>
      </c>
    </row>
    <row r="33" spans="1:77" s="15" customFormat="1" ht="28.5" customHeight="1" x14ac:dyDescent="0.3">
      <c r="A33" s="66" t="s">
        <v>223</v>
      </c>
      <c r="B33" s="17" t="s">
        <v>229</v>
      </c>
      <c r="C33" s="49" t="s">
        <v>211</v>
      </c>
      <c r="D33" s="34" t="s">
        <v>60</v>
      </c>
      <c r="E33" s="49" t="s">
        <v>76</v>
      </c>
      <c r="F33" s="49" t="s">
        <v>61</v>
      </c>
      <c r="G33" s="49" t="s">
        <v>230</v>
      </c>
      <c r="H33" s="49"/>
      <c r="I33" s="49" t="s">
        <v>231</v>
      </c>
      <c r="J33" s="49" t="s">
        <v>231</v>
      </c>
      <c r="K33" s="49" t="s">
        <v>98</v>
      </c>
      <c r="L33" s="49"/>
      <c r="M33" s="49"/>
      <c r="N33" s="49" t="s">
        <v>68</v>
      </c>
      <c r="O33" s="49" t="s">
        <v>69</v>
      </c>
      <c r="P33" s="60">
        <v>33</v>
      </c>
      <c r="Q33" s="51"/>
      <c r="R33" s="51"/>
      <c r="S33" s="51"/>
      <c r="T33" s="51"/>
      <c r="U33" s="51">
        <v>33</v>
      </c>
      <c r="V33" s="51">
        <v>8</v>
      </c>
      <c r="W33" s="51">
        <f>AA33-X33-V33</f>
        <v>19</v>
      </c>
      <c r="X33" s="51">
        <v>6</v>
      </c>
      <c r="Y33" s="51"/>
      <c r="Z33" s="51"/>
      <c r="AA33" s="51">
        <v>33</v>
      </c>
      <c r="AB33" s="52"/>
      <c r="AC33" s="52"/>
      <c r="AD33" s="52">
        <v>33</v>
      </c>
      <c r="AE33" s="67">
        <v>33</v>
      </c>
      <c r="AF33" s="52" t="s">
        <v>70</v>
      </c>
      <c r="AG33" s="61">
        <v>33</v>
      </c>
      <c r="AH33" s="53">
        <v>9</v>
      </c>
      <c r="AI33" s="53">
        <v>22</v>
      </c>
      <c r="AJ33" s="53">
        <v>33</v>
      </c>
      <c r="AK33" s="53"/>
      <c r="AL33" s="53"/>
      <c r="AM33" s="53"/>
      <c r="AN33" s="53"/>
      <c r="AO33" s="54" t="s">
        <v>40</v>
      </c>
      <c r="AP33" s="54"/>
      <c r="AQ33" s="54">
        <v>33</v>
      </c>
      <c r="AR33" s="54"/>
      <c r="AS33" s="54"/>
      <c r="AT33" s="54"/>
      <c r="AU33" s="54"/>
      <c r="AV33" s="54">
        <v>33</v>
      </c>
      <c r="AW33" s="53"/>
      <c r="AX33" s="53">
        <v>33</v>
      </c>
      <c r="AY33" s="53"/>
      <c r="AZ33" s="53"/>
      <c r="BA33" s="53"/>
      <c r="BB33" s="53"/>
      <c r="BC33" s="53">
        <v>33</v>
      </c>
      <c r="BD33" s="29"/>
      <c r="BE33" s="29"/>
      <c r="BF33" s="29"/>
      <c r="BG33" s="29">
        <v>33</v>
      </c>
      <c r="BH33" s="29"/>
      <c r="BI33" s="29"/>
      <c r="BJ33" s="29">
        <v>33</v>
      </c>
      <c r="BK33" s="29" t="s">
        <v>42</v>
      </c>
      <c r="BL33" s="46"/>
      <c r="BM33" s="46">
        <f>BR33/2</f>
        <v>1.9140000000000001</v>
      </c>
      <c r="BN33" s="46">
        <f>BR33/2</f>
        <v>1.9140000000000001</v>
      </c>
      <c r="BO33" s="46"/>
      <c r="BP33" s="46"/>
      <c r="BQ33" s="46"/>
      <c r="BR33" s="57">
        <f>33*0.116</f>
        <v>3.8280000000000003</v>
      </c>
      <c r="BS33" s="56">
        <v>0</v>
      </c>
      <c r="BT33" s="56">
        <f>BR33</f>
        <v>3.8280000000000003</v>
      </c>
      <c r="BU33" s="56"/>
      <c r="BV33" s="56">
        <f>BW33-BR33</f>
        <v>3.9269999999999996</v>
      </c>
      <c r="BW33" s="56">
        <f>BY33*33</f>
        <v>7.7549999999999999</v>
      </c>
      <c r="BX33" s="55">
        <f>BT33/U33</f>
        <v>0.11600000000000001</v>
      </c>
      <c r="BY33" s="56">
        <v>0.23499999999999999</v>
      </c>
    </row>
    <row r="34" spans="1:77" s="15" customFormat="1" ht="29.25" customHeight="1" x14ac:dyDescent="0.3">
      <c r="A34" s="66" t="s">
        <v>223</v>
      </c>
      <c r="B34" s="17" t="s">
        <v>232</v>
      </c>
      <c r="C34" s="49" t="s">
        <v>211</v>
      </c>
      <c r="D34" s="34" t="s">
        <v>60</v>
      </c>
      <c r="E34" s="49" t="s">
        <v>76</v>
      </c>
      <c r="F34" s="49" t="s">
        <v>61</v>
      </c>
      <c r="G34" s="49" t="s">
        <v>116</v>
      </c>
      <c r="H34" s="49" t="s">
        <v>233</v>
      </c>
      <c r="I34" s="49" t="s">
        <v>234</v>
      </c>
      <c r="J34" s="49" t="s">
        <v>234</v>
      </c>
      <c r="K34" s="49" t="s">
        <v>98</v>
      </c>
      <c r="L34" s="49"/>
      <c r="M34" s="49"/>
      <c r="N34" s="49" t="s">
        <v>68</v>
      </c>
      <c r="O34" s="49" t="s">
        <v>69</v>
      </c>
      <c r="P34" s="60">
        <v>21</v>
      </c>
      <c r="Q34" s="51"/>
      <c r="R34" s="51"/>
      <c r="S34" s="51"/>
      <c r="T34" s="51"/>
      <c r="U34" s="51">
        <v>21</v>
      </c>
      <c r="V34" s="51">
        <v>6</v>
      </c>
      <c r="W34" s="51">
        <v>15</v>
      </c>
      <c r="X34" s="51"/>
      <c r="Y34" s="51"/>
      <c r="Z34" s="51"/>
      <c r="AA34" s="51">
        <v>21</v>
      </c>
      <c r="AB34" s="52"/>
      <c r="AC34" s="52"/>
      <c r="AD34" s="52">
        <v>21</v>
      </c>
      <c r="AE34" s="67">
        <v>21</v>
      </c>
      <c r="AF34" s="52" t="s">
        <v>70</v>
      </c>
      <c r="AG34" s="61">
        <v>21</v>
      </c>
      <c r="AH34" s="53">
        <v>11</v>
      </c>
      <c r="AI34" s="53">
        <v>10</v>
      </c>
      <c r="AJ34" s="53">
        <v>21</v>
      </c>
      <c r="AK34" s="53"/>
      <c r="AL34" s="53"/>
      <c r="AM34" s="53"/>
      <c r="AN34" s="53"/>
      <c r="AO34" s="54" t="s">
        <v>40</v>
      </c>
      <c r="AP34" s="54"/>
      <c r="AQ34" s="54">
        <v>21</v>
      </c>
      <c r="AR34" s="54"/>
      <c r="AS34" s="54"/>
      <c r="AT34" s="54"/>
      <c r="AU34" s="54"/>
      <c r="AV34" s="54">
        <v>24</v>
      </c>
      <c r="AW34" s="53"/>
      <c r="AX34" s="53">
        <v>24</v>
      </c>
      <c r="AY34" s="53"/>
      <c r="AZ34" s="53"/>
      <c r="BA34" s="53"/>
      <c r="BB34" s="53"/>
      <c r="BC34" s="53">
        <v>24</v>
      </c>
      <c r="BD34" s="29"/>
      <c r="BE34" s="29"/>
      <c r="BF34" s="29">
        <v>24</v>
      </c>
      <c r="BG34" s="29"/>
      <c r="BH34" s="29"/>
      <c r="BI34" s="29"/>
      <c r="BJ34" s="29">
        <v>24</v>
      </c>
      <c r="BK34" s="29" t="s">
        <v>41</v>
      </c>
      <c r="BL34" s="46"/>
      <c r="BM34" s="46"/>
      <c r="BN34" s="46">
        <f>BR34</f>
        <v>2.4570000000000003</v>
      </c>
      <c r="BO34" s="46"/>
      <c r="BP34" s="46"/>
      <c r="BQ34" s="46"/>
      <c r="BR34" s="57">
        <f>AG34*0.117</f>
        <v>2.4570000000000003</v>
      </c>
      <c r="BS34" s="56">
        <v>0</v>
      </c>
      <c r="BT34" s="56">
        <f t="shared" ref="BT34:BT36" si="17">BR34</f>
        <v>2.4570000000000003</v>
      </c>
      <c r="BU34" s="56"/>
      <c r="BV34" s="56">
        <f t="shared" ref="BV34:BV36" si="18">BW34-BR34</f>
        <v>2.5829999999999997</v>
      </c>
      <c r="BW34" s="55">
        <f>BY34*AD34</f>
        <v>5.04</v>
      </c>
      <c r="BX34" s="55">
        <f>BT34/U34</f>
        <v>0.11700000000000002</v>
      </c>
      <c r="BY34" s="55">
        <v>0.24</v>
      </c>
    </row>
    <row r="35" spans="1:77" s="15" customFormat="1" ht="29.25" customHeight="1" x14ac:dyDescent="0.3">
      <c r="A35" s="66" t="s">
        <v>223</v>
      </c>
      <c r="B35" s="17" t="s">
        <v>235</v>
      </c>
      <c r="C35" s="49" t="s">
        <v>211</v>
      </c>
      <c r="D35" s="34" t="s">
        <v>60</v>
      </c>
      <c r="E35" s="49" t="s">
        <v>76</v>
      </c>
      <c r="F35" s="49" t="s">
        <v>61</v>
      </c>
      <c r="G35" s="49" t="s">
        <v>116</v>
      </c>
      <c r="H35" s="49" t="s">
        <v>233</v>
      </c>
      <c r="I35" s="49" t="s">
        <v>234</v>
      </c>
      <c r="J35" s="49" t="s">
        <v>234</v>
      </c>
      <c r="K35" s="49" t="s">
        <v>98</v>
      </c>
      <c r="L35" s="49"/>
      <c r="M35" s="49"/>
      <c r="N35" s="49" t="s">
        <v>68</v>
      </c>
      <c r="O35" s="49" t="s">
        <v>69</v>
      </c>
      <c r="P35" s="51">
        <v>46</v>
      </c>
      <c r="Q35" s="51"/>
      <c r="R35" s="51"/>
      <c r="S35" s="51"/>
      <c r="T35" s="51"/>
      <c r="U35" s="51">
        <v>46</v>
      </c>
      <c r="V35" s="51">
        <v>11</v>
      </c>
      <c r="W35" s="51">
        <v>31</v>
      </c>
      <c r="X35" s="51">
        <v>4</v>
      </c>
      <c r="Y35" s="51"/>
      <c r="Z35" s="51"/>
      <c r="AA35" s="51">
        <v>46</v>
      </c>
      <c r="AB35" s="52"/>
      <c r="AC35" s="52"/>
      <c r="AD35" s="52">
        <v>46</v>
      </c>
      <c r="AE35" s="67">
        <v>46</v>
      </c>
      <c r="AF35" s="52" t="s">
        <v>70</v>
      </c>
      <c r="AG35" s="61">
        <v>46</v>
      </c>
      <c r="AH35" s="53">
        <v>15</v>
      </c>
      <c r="AI35" s="53">
        <v>31</v>
      </c>
      <c r="AJ35" s="53">
        <v>46</v>
      </c>
      <c r="AK35" s="53"/>
      <c r="AL35" s="53"/>
      <c r="AM35" s="53"/>
      <c r="AN35" s="53"/>
      <c r="AO35" s="54" t="s">
        <v>41</v>
      </c>
      <c r="AP35" s="54"/>
      <c r="AQ35" s="54"/>
      <c r="AR35" s="54">
        <v>46</v>
      </c>
      <c r="AS35" s="54"/>
      <c r="AT35" s="54"/>
      <c r="AU35" s="54"/>
      <c r="AV35" s="54">
        <v>46</v>
      </c>
      <c r="AW35" s="53"/>
      <c r="AX35" s="53"/>
      <c r="AY35" s="53">
        <v>46</v>
      </c>
      <c r="AZ35" s="53"/>
      <c r="BA35" s="53"/>
      <c r="BB35" s="53"/>
      <c r="BC35" s="53">
        <v>46</v>
      </c>
      <c r="BD35" s="29"/>
      <c r="BE35" s="29"/>
      <c r="BF35" s="29"/>
      <c r="BG35" s="29"/>
      <c r="BH35" s="29">
        <v>46</v>
      </c>
      <c r="BI35" s="29"/>
      <c r="BJ35" s="29">
        <v>46</v>
      </c>
      <c r="BK35" s="29" t="s">
        <v>43</v>
      </c>
      <c r="BL35" s="46"/>
      <c r="BM35" s="46"/>
      <c r="BN35" s="46">
        <f>BR35/2</f>
        <v>2.6910000000000003</v>
      </c>
      <c r="BO35" s="46">
        <f>BR35/2</f>
        <v>2.6910000000000003</v>
      </c>
      <c r="BP35" s="46"/>
      <c r="BQ35" s="46"/>
      <c r="BR35" s="57">
        <f t="shared" ref="BR35:BR36" si="19">AG35*0.117</f>
        <v>5.3820000000000006</v>
      </c>
      <c r="BS35" s="56">
        <v>0</v>
      </c>
      <c r="BT35" s="56">
        <f t="shared" si="17"/>
        <v>5.3820000000000006</v>
      </c>
      <c r="BU35" s="56"/>
      <c r="BV35" s="56">
        <f t="shared" si="18"/>
        <v>5.6579999999999986</v>
      </c>
      <c r="BW35" s="55">
        <f t="shared" ref="BW35:BW36" si="20">BY35*AD35</f>
        <v>11.04</v>
      </c>
      <c r="BX35" s="55">
        <f>BT35/U35</f>
        <v>0.11700000000000001</v>
      </c>
      <c r="BY35" s="55">
        <v>0.24</v>
      </c>
    </row>
    <row r="36" spans="1:77" s="15" customFormat="1" ht="29.25" customHeight="1" x14ac:dyDescent="0.3">
      <c r="A36" s="66" t="s">
        <v>223</v>
      </c>
      <c r="B36" s="17" t="s">
        <v>236</v>
      </c>
      <c r="C36" s="49" t="s">
        <v>237</v>
      </c>
      <c r="D36" s="18" t="s">
        <v>60</v>
      </c>
      <c r="E36" s="49" t="s">
        <v>76</v>
      </c>
      <c r="F36" s="49" t="s">
        <v>61</v>
      </c>
      <c r="G36" s="49" t="s">
        <v>238</v>
      </c>
      <c r="H36" s="49" t="s">
        <v>239</v>
      </c>
      <c r="I36" s="49" t="s">
        <v>240</v>
      </c>
      <c r="J36" s="49" t="s">
        <v>240</v>
      </c>
      <c r="K36" s="49" t="s">
        <v>98</v>
      </c>
      <c r="L36" s="49"/>
      <c r="M36" s="49"/>
      <c r="N36" s="49" t="s">
        <v>106</v>
      </c>
      <c r="O36" s="49" t="s">
        <v>157</v>
      </c>
      <c r="P36" s="51">
        <v>12</v>
      </c>
      <c r="Q36" s="51"/>
      <c r="R36" s="51"/>
      <c r="S36" s="51"/>
      <c r="T36" s="51"/>
      <c r="U36" s="51">
        <v>12</v>
      </c>
      <c r="V36" s="51">
        <v>4</v>
      </c>
      <c r="W36" s="51">
        <v>4</v>
      </c>
      <c r="X36" s="51">
        <v>4</v>
      </c>
      <c r="Y36" s="51"/>
      <c r="Z36" s="51"/>
      <c r="AA36" s="51">
        <v>12</v>
      </c>
      <c r="AB36" s="52"/>
      <c r="AC36" s="52"/>
      <c r="AD36" s="52">
        <v>12</v>
      </c>
      <c r="AE36" s="67">
        <v>12</v>
      </c>
      <c r="AF36" s="52" t="s">
        <v>70</v>
      </c>
      <c r="AG36" s="61">
        <v>12</v>
      </c>
      <c r="AH36" s="53">
        <v>12</v>
      </c>
      <c r="AI36" s="53">
        <v>0</v>
      </c>
      <c r="AJ36" s="53">
        <v>10</v>
      </c>
      <c r="AK36" s="53">
        <v>2</v>
      </c>
      <c r="AL36" s="53">
        <v>2</v>
      </c>
      <c r="AM36" s="53"/>
      <c r="AN36" s="53"/>
      <c r="AO36" s="54" t="s">
        <v>41</v>
      </c>
      <c r="AP36" s="54"/>
      <c r="AQ36" s="54"/>
      <c r="AR36" s="54">
        <v>12</v>
      </c>
      <c r="AS36" s="54"/>
      <c r="AT36" s="54"/>
      <c r="AU36" s="54"/>
      <c r="AV36" s="54">
        <v>12</v>
      </c>
      <c r="AW36" s="53"/>
      <c r="AX36" s="53"/>
      <c r="AY36" s="53">
        <v>12</v>
      </c>
      <c r="AZ36" s="53"/>
      <c r="BA36" s="53"/>
      <c r="BB36" s="53"/>
      <c r="BC36" s="53">
        <v>12</v>
      </c>
      <c r="BD36" s="29"/>
      <c r="BE36" s="29"/>
      <c r="BF36" s="29"/>
      <c r="BG36" s="29"/>
      <c r="BH36" s="29">
        <v>12</v>
      </c>
      <c r="BI36" s="29"/>
      <c r="BJ36" s="29">
        <v>12</v>
      </c>
      <c r="BK36" s="29" t="s">
        <v>43</v>
      </c>
      <c r="BL36" s="46"/>
      <c r="BM36" s="46"/>
      <c r="BN36" s="46">
        <f>BR36</f>
        <v>1.4040000000000001</v>
      </c>
      <c r="BO36" s="46"/>
      <c r="BP36" s="46"/>
      <c r="BQ36" s="46"/>
      <c r="BR36" s="57">
        <f t="shared" si="19"/>
        <v>1.4040000000000001</v>
      </c>
      <c r="BS36" s="56">
        <v>0</v>
      </c>
      <c r="BT36" s="56">
        <f t="shared" si="17"/>
        <v>1.4040000000000001</v>
      </c>
      <c r="BU36" s="56"/>
      <c r="BV36" s="56">
        <f t="shared" si="18"/>
        <v>1.4399999999999997</v>
      </c>
      <c r="BW36" s="56">
        <f t="shared" si="20"/>
        <v>2.8439999999999999</v>
      </c>
      <c r="BX36" s="55">
        <f t="shared" si="16"/>
        <v>0.11700000000000001</v>
      </c>
      <c r="BY36" s="56">
        <v>0.23699999999999999</v>
      </c>
    </row>
    <row r="37" spans="1:77" s="68" customFormat="1" ht="22.05" customHeight="1" x14ac:dyDescent="0.3">
      <c r="A37" s="68" t="s">
        <v>241</v>
      </c>
      <c r="B37" s="69"/>
      <c r="I37" s="70"/>
      <c r="P37" s="71">
        <f t="shared" ref="P37:AA37" si="21">SUM(P2:P36)</f>
        <v>867</v>
      </c>
      <c r="Q37" s="71">
        <f t="shared" si="21"/>
        <v>232</v>
      </c>
      <c r="R37" s="71">
        <f t="shared" si="21"/>
        <v>0</v>
      </c>
      <c r="S37" s="71">
        <f t="shared" si="21"/>
        <v>0</v>
      </c>
      <c r="T37" s="71">
        <f t="shared" si="21"/>
        <v>0</v>
      </c>
      <c r="U37" s="71">
        <f t="shared" si="21"/>
        <v>1099</v>
      </c>
      <c r="V37" s="71">
        <f t="shared" si="21"/>
        <v>163</v>
      </c>
      <c r="W37" s="71">
        <f t="shared" si="21"/>
        <v>548</v>
      </c>
      <c r="X37" s="71">
        <f t="shared" si="21"/>
        <v>281</v>
      </c>
      <c r="Y37" s="71">
        <f t="shared" si="21"/>
        <v>27</v>
      </c>
      <c r="Z37" s="71">
        <f t="shared" si="21"/>
        <v>10</v>
      </c>
      <c r="AA37" s="71">
        <f t="shared" si="21"/>
        <v>1099</v>
      </c>
      <c r="AB37" s="71"/>
      <c r="AC37" s="71">
        <f>SUM(AC2:AC36)</f>
        <v>30</v>
      </c>
      <c r="AD37" s="71">
        <f>SUM(AD2:AD36)</f>
        <v>1069</v>
      </c>
      <c r="AE37" s="71">
        <f>SUM(AE2:AE36)</f>
        <v>1099</v>
      </c>
      <c r="AF37" s="71"/>
      <c r="AG37" s="71">
        <f t="shared" ref="AG37:BJ37" si="22">SUM(AG2:AG36)</f>
        <v>1099</v>
      </c>
      <c r="AH37" s="71">
        <f t="shared" si="22"/>
        <v>120</v>
      </c>
      <c r="AI37" s="71">
        <f t="shared" si="22"/>
        <v>107</v>
      </c>
      <c r="AJ37" s="71">
        <f t="shared" si="22"/>
        <v>1041</v>
      </c>
      <c r="AK37" s="71">
        <v>58</v>
      </c>
      <c r="AL37" s="71">
        <f t="shared" si="22"/>
        <v>21.45</v>
      </c>
      <c r="AM37" s="71">
        <f t="shared" si="22"/>
        <v>27</v>
      </c>
      <c r="AN37" s="71">
        <f t="shared" si="22"/>
        <v>0</v>
      </c>
      <c r="AO37" s="71">
        <f t="shared" si="22"/>
        <v>0</v>
      </c>
      <c r="AP37" s="71">
        <f t="shared" si="22"/>
        <v>175</v>
      </c>
      <c r="AQ37" s="71">
        <f t="shared" si="22"/>
        <v>540</v>
      </c>
      <c r="AR37" s="71">
        <f t="shared" si="22"/>
        <v>214</v>
      </c>
      <c r="AS37" s="71">
        <f t="shared" si="22"/>
        <v>36</v>
      </c>
      <c r="AT37" s="71">
        <f t="shared" si="22"/>
        <v>94</v>
      </c>
      <c r="AU37" s="71">
        <f t="shared" si="22"/>
        <v>40</v>
      </c>
      <c r="AV37" s="71">
        <f t="shared" si="22"/>
        <v>951</v>
      </c>
      <c r="AW37" s="71">
        <f t="shared" si="22"/>
        <v>315</v>
      </c>
      <c r="AX37" s="71">
        <f t="shared" si="22"/>
        <v>449</v>
      </c>
      <c r="AY37" s="71">
        <f t="shared" si="22"/>
        <v>168</v>
      </c>
      <c r="AZ37" s="71">
        <f t="shared" si="22"/>
        <v>36</v>
      </c>
      <c r="BA37" s="71">
        <f t="shared" si="22"/>
        <v>94</v>
      </c>
      <c r="BB37" s="71">
        <f t="shared" si="22"/>
        <v>40</v>
      </c>
      <c r="BC37" s="71">
        <f t="shared" si="22"/>
        <v>811</v>
      </c>
      <c r="BD37" s="71">
        <f t="shared" si="22"/>
        <v>0</v>
      </c>
      <c r="BE37" s="71">
        <f t="shared" si="22"/>
        <v>273</v>
      </c>
      <c r="BF37" s="71">
        <f t="shared" si="22"/>
        <v>296</v>
      </c>
      <c r="BG37" s="71">
        <f t="shared" si="22"/>
        <v>243</v>
      </c>
      <c r="BH37" s="71">
        <f t="shared" si="22"/>
        <v>162</v>
      </c>
      <c r="BI37" s="71">
        <f t="shared" si="22"/>
        <v>94</v>
      </c>
      <c r="BJ37" s="71">
        <f t="shared" si="22"/>
        <v>1068</v>
      </c>
      <c r="BK37" s="71"/>
      <c r="BL37" s="72">
        <f t="shared" ref="BL37:BY37" si="23">SUM(BL2:BL36)</f>
        <v>8.9578639999999989</v>
      </c>
      <c r="BM37" s="72">
        <f t="shared" si="23"/>
        <v>33.124023999999999</v>
      </c>
      <c r="BN37" s="72">
        <f t="shared" si="23"/>
        <v>43.658944000000005</v>
      </c>
      <c r="BO37" s="72">
        <f t="shared" si="23"/>
        <v>13.282464000000001</v>
      </c>
      <c r="BP37" s="72">
        <f t="shared" si="23"/>
        <v>10.445999999999998</v>
      </c>
      <c r="BQ37" s="72">
        <f t="shared" si="23"/>
        <v>6.0840000000000005</v>
      </c>
      <c r="BR37" s="72">
        <f t="shared" si="23"/>
        <v>106.59643299999998</v>
      </c>
      <c r="BS37" s="72">
        <f t="shared" si="23"/>
        <v>5.5110000000000001</v>
      </c>
      <c r="BT37" s="72">
        <f t="shared" si="23"/>
        <v>120.76229699999998</v>
      </c>
      <c r="BU37" s="72">
        <f t="shared" si="23"/>
        <v>0</v>
      </c>
      <c r="BV37" s="72">
        <f t="shared" si="23"/>
        <v>178.80388999999997</v>
      </c>
      <c r="BW37" s="72">
        <f t="shared" si="23"/>
        <v>299.56718700000005</v>
      </c>
      <c r="BX37" s="72">
        <f t="shared" si="23"/>
        <v>3.8442827107757465</v>
      </c>
      <c r="BY37" s="72">
        <f t="shared" si="23"/>
        <v>9.4528791977322566</v>
      </c>
    </row>
  </sheetData>
  <conditionalFormatting sqref="E2:E37">
    <cfRule type="containsText" dxfId="2" priority="1" operator="containsText" text="Low">
      <formula>NOT(ISERROR(SEARCH("Low",E2)))</formula>
    </cfRule>
    <cfRule type="containsText" dxfId="1" priority="2" operator="containsText" text="Medium">
      <formula>NOT(ISERROR(SEARCH("Medium",E2)))</formula>
    </cfRule>
    <cfRule type="containsText" dxfId="0" priority="3" operator="containsText" text="High">
      <formula>NOT(ISERROR(SEARCH("High",E2)))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Shilton</dc:creator>
  <cp:lastModifiedBy>Caroline Shilton</cp:lastModifiedBy>
  <dcterms:created xsi:type="dcterms:W3CDTF">2026-09-28T13:07:34Z</dcterms:created>
  <dcterms:modified xsi:type="dcterms:W3CDTF">2026-09-28T13:12:54Z</dcterms:modified>
</cp:coreProperties>
</file>